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429"/>
  <workbookPr/>
  <mc:AlternateContent xmlns:mc="http://schemas.openxmlformats.org/markup-compatibility/2006">
    <mc:Choice Requires="x15">
      <x15ac:absPath xmlns:x15ac="http://schemas.microsoft.com/office/spreadsheetml/2010/11/ac" url="C:\Users\91701\Desktop\ML\"/>
    </mc:Choice>
  </mc:AlternateContent>
  <xr:revisionPtr revIDLastSave="0" documentId="13_ncr:1_{56E59659-AFFC-41D1-994D-E168237373DB}" xr6:coauthVersionLast="47" xr6:coauthVersionMax="47" xr10:uidLastSave="{00000000-0000-0000-0000-000000000000}"/>
  <bookViews>
    <workbookView xWindow="-108" yWindow="-108" windowWidth="23256" windowHeight="13176" tabRatio="820" firstSheet="5" activeTab="12" xr2:uid="{00000000-000D-0000-FFFF-FFFF00000000}"/>
  </bookViews>
  <sheets>
    <sheet name="Var StdDev_1" sheetId="1" r:id="rId1"/>
    <sheet name="Sheet1" sheetId="14" r:id="rId2"/>
    <sheet name="Var StdDev_2" sheetId="2" r:id="rId3"/>
    <sheet name="Covariance" sheetId="5" r:id="rId4"/>
    <sheet name="Correlation,Types of data" sheetId="6" r:id="rId5"/>
    <sheet name="MAE, MSE, RMSE. MAPE" sheetId="7" r:id="rId6"/>
    <sheet name="MASE" sheetId="8" r:id="rId7"/>
    <sheet name="Adjusted R2" sheetId="12" r:id="rId8"/>
    <sheet name="Bias Variance Quiz" sheetId="10" r:id="rId9"/>
    <sheet name="Confusion Matrix" sheetId="11" r:id="rId10"/>
    <sheet name="Assumption of Regression" sheetId="16" r:id="rId11"/>
    <sheet name="RANGE" sheetId="18" r:id="rId12"/>
    <sheet name="Normal Distribution" sheetId="23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9" i="11" l="1"/>
  <c r="H9" i="11"/>
  <c r="L8" i="11"/>
  <c r="K8" i="11" s="1"/>
  <c r="I8" i="11"/>
  <c r="H8" i="11" s="1"/>
  <c r="D17" i="14"/>
  <c r="D6" i="14"/>
  <c r="D7" i="14"/>
  <c r="D8" i="14"/>
  <c r="D9" i="14"/>
  <c r="D10" i="14"/>
  <c r="D11" i="14"/>
  <c r="D12" i="14"/>
  <c r="D13" i="14"/>
  <c r="D14" i="14"/>
  <c r="D5" i="14"/>
  <c r="C17" i="14"/>
  <c r="AB9" i="11"/>
  <c r="AB8" i="11"/>
  <c r="V9" i="11"/>
  <c r="V10" i="11" s="1"/>
  <c r="V8" i="11"/>
  <c r="O8" i="11"/>
  <c r="O7" i="11"/>
  <c r="H7" i="11"/>
  <c r="AB10" i="11" l="1"/>
  <c r="L15" i="8"/>
  <c r="L16" i="8"/>
  <c r="L17" i="8"/>
  <c r="L18" i="8"/>
  <c r="L19" i="8"/>
  <c r="L14" i="8"/>
  <c r="H15" i="8"/>
  <c r="H16" i="8"/>
  <c r="H17" i="8"/>
  <c r="H18" i="8"/>
  <c r="H19" i="8"/>
  <c r="H14" i="8"/>
  <c r="H20" i="8" l="1"/>
  <c r="L20" i="8"/>
  <c r="T12" i="7"/>
  <c r="V9" i="7" s="1"/>
  <c r="W11" i="7"/>
  <c r="N11" i="7"/>
  <c r="O11" i="7" s="1"/>
  <c r="C11" i="7"/>
  <c r="D11" i="7" s="1"/>
  <c r="E11" i="7" s="1"/>
  <c r="W10" i="7"/>
  <c r="N10" i="7"/>
  <c r="O10" i="7" s="1"/>
  <c r="C10" i="7"/>
  <c r="D10" i="7" s="1"/>
  <c r="E10" i="7" s="1"/>
  <c r="W9" i="7"/>
  <c r="N9" i="7"/>
  <c r="O9" i="7" s="1"/>
  <c r="C9" i="7"/>
  <c r="D9" i="7" s="1"/>
  <c r="E9" i="7" s="1"/>
  <c r="W8" i="7"/>
  <c r="N8" i="7"/>
  <c r="O8" i="7" s="1"/>
  <c r="C8" i="7"/>
  <c r="D8" i="7" s="1"/>
  <c r="E8" i="7" s="1"/>
  <c r="W7" i="7"/>
  <c r="N7" i="7"/>
  <c r="O7" i="7" s="1"/>
  <c r="C7" i="7"/>
  <c r="D7" i="7" s="1"/>
  <c r="E7" i="7" s="1"/>
  <c r="W6" i="7"/>
  <c r="N6" i="7"/>
  <c r="O6" i="7" s="1"/>
  <c r="C6" i="7"/>
  <c r="D6" i="7" s="1"/>
  <c r="E6" i="7" s="1"/>
  <c r="W5" i="7"/>
  <c r="N5" i="7"/>
  <c r="O5" i="7" s="1"/>
  <c r="C5" i="7"/>
  <c r="D5" i="7" s="1"/>
  <c r="E5" i="7" s="1"/>
  <c r="W4" i="7"/>
  <c r="N4" i="7"/>
  <c r="O4" i="7" s="1"/>
  <c r="C4" i="7"/>
  <c r="D4" i="7" s="1"/>
  <c r="E4" i="7" s="1"/>
  <c r="W3" i="7"/>
  <c r="N3" i="7"/>
  <c r="O3" i="7" s="1"/>
  <c r="C3" i="7"/>
  <c r="D3" i="7" s="1"/>
  <c r="E3" i="7" s="1"/>
  <c r="W2" i="7"/>
  <c r="N2" i="7"/>
  <c r="O2" i="7" s="1"/>
  <c r="C2" i="7"/>
  <c r="P20" i="8" l="1"/>
  <c r="C12" i="7"/>
  <c r="W12" i="7"/>
  <c r="O12" i="7"/>
  <c r="V3" i="7"/>
  <c r="V10" i="7"/>
  <c r="V8" i="7"/>
  <c r="V7" i="7"/>
  <c r="D2" i="7"/>
  <c r="V6" i="7"/>
  <c r="V5" i="7"/>
  <c r="V11" i="7"/>
  <c r="V4" i="7"/>
  <c r="V2" i="7"/>
  <c r="N3" i="6"/>
  <c r="R3" i="6" s="1"/>
  <c r="U3" i="6" s="1"/>
  <c r="O3" i="6"/>
  <c r="N4" i="6"/>
  <c r="R4" i="6" s="1"/>
  <c r="O4" i="6"/>
  <c r="S4" i="6" s="1"/>
  <c r="V4" i="6" s="1"/>
  <c r="N5" i="6"/>
  <c r="R5" i="6" s="1"/>
  <c r="O5" i="6"/>
  <c r="S5" i="6" s="1"/>
  <c r="V5" i="6" s="1"/>
  <c r="N6" i="6"/>
  <c r="R6" i="6" s="1"/>
  <c r="U6" i="6" s="1"/>
  <c r="O6" i="6"/>
  <c r="S6" i="6" s="1"/>
  <c r="V6" i="6" s="1"/>
  <c r="N7" i="6"/>
  <c r="R7" i="6" s="1"/>
  <c r="U7" i="6" s="1"/>
  <c r="O7" i="6"/>
  <c r="S7" i="6" s="1"/>
  <c r="V7" i="6" s="1"/>
  <c r="N8" i="6"/>
  <c r="R8" i="6" s="1"/>
  <c r="O8" i="6"/>
  <c r="S8" i="6" s="1"/>
  <c r="V8" i="6" s="1"/>
  <c r="N9" i="6"/>
  <c r="O9" i="6"/>
  <c r="S9" i="6" s="1"/>
  <c r="V9" i="6" s="1"/>
  <c r="N10" i="6"/>
  <c r="R10" i="6" s="1"/>
  <c r="U10" i="6" s="1"/>
  <c r="O10" i="6"/>
  <c r="S10" i="6" s="1"/>
  <c r="N11" i="6"/>
  <c r="R11" i="6" s="1"/>
  <c r="U11" i="6" s="1"/>
  <c r="O11" i="6"/>
  <c r="S11" i="6" s="1"/>
  <c r="V11" i="6" s="1"/>
  <c r="N12" i="6"/>
  <c r="R12" i="6" s="1"/>
  <c r="U12" i="6" s="1"/>
  <c r="O12" i="6"/>
  <c r="S12" i="6" s="1"/>
  <c r="V12" i="6" s="1"/>
  <c r="N13" i="6"/>
  <c r="R13" i="6" s="1"/>
  <c r="U13" i="6" s="1"/>
  <c r="O13" i="6"/>
  <c r="S13" i="6" s="1"/>
  <c r="V13" i="6" s="1"/>
  <c r="N14" i="6"/>
  <c r="R14" i="6" s="1"/>
  <c r="U14" i="6" s="1"/>
  <c r="O14" i="6"/>
  <c r="S14" i="6" s="1"/>
  <c r="V14" i="6" s="1"/>
  <c r="N15" i="6"/>
  <c r="R15" i="6" s="1"/>
  <c r="U15" i="6" s="1"/>
  <c r="O15" i="6"/>
  <c r="S15" i="6" s="1"/>
  <c r="V15" i="6" s="1"/>
  <c r="N16" i="6"/>
  <c r="R16" i="6" s="1"/>
  <c r="O16" i="6"/>
  <c r="S16" i="6" s="1"/>
  <c r="V16" i="6" s="1"/>
  <c r="O2" i="6"/>
  <c r="S2" i="6" s="1"/>
  <c r="N2" i="6"/>
  <c r="R2" i="6" s="1"/>
  <c r="U2" i="6" s="1"/>
  <c r="R9" i="6"/>
  <c r="U9" i="6" s="1"/>
  <c r="H10" i="6"/>
  <c r="E3" i="6"/>
  <c r="H3" i="6" s="1"/>
  <c r="F3" i="6"/>
  <c r="I3" i="6" s="1"/>
  <c r="E4" i="6"/>
  <c r="H4" i="6" s="1"/>
  <c r="F4" i="6"/>
  <c r="I4" i="6" s="1"/>
  <c r="E5" i="6"/>
  <c r="H5" i="6" s="1"/>
  <c r="F5" i="6"/>
  <c r="I5" i="6" s="1"/>
  <c r="E6" i="6"/>
  <c r="H6" i="6" s="1"/>
  <c r="F6" i="6"/>
  <c r="E7" i="6"/>
  <c r="F7" i="6"/>
  <c r="I7" i="6" s="1"/>
  <c r="E8" i="6"/>
  <c r="F8" i="6"/>
  <c r="I8" i="6" s="1"/>
  <c r="E9" i="6"/>
  <c r="F9" i="6"/>
  <c r="I9" i="6" s="1"/>
  <c r="E10" i="6"/>
  <c r="F10" i="6"/>
  <c r="I10" i="6" s="1"/>
  <c r="E11" i="6"/>
  <c r="H11" i="6" s="1"/>
  <c r="F11" i="6"/>
  <c r="E12" i="6"/>
  <c r="H12" i="6" s="1"/>
  <c r="F12" i="6"/>
  <c r="I12" i="6" s="1"/>
  <c r="E13" i="6"/>
  <c r="H13" i="6" s="1"/>
  <c r="F13" i="6"/>
  <c r="I13" i="6" s="1"/>
  <c r="E14" i="6"/>
  <c r="H14" i="6" s="1"/>
  <c r="F14" i="6"/>
  <c r="E15" i="6"/>
  <c r="G15" i="6" s="1"/>
  <c r="F15" i="6"/>
  <c r="I15" i="6" s="1"/>
  <c r="E16" i="6"/>
  <c r="H16" i="6" s="1"/>
  <c r="F16" i="6"/>
  <c r="I16" i="6" s="1"/>
  <c r="F2" i="6"/>
  <c r="I2" i="6" s="1"/>
  <c r="E2" i="6"/>
  <c r="H2" i="6" s="1"/>
  <c r="A20" i="6"/>
  <c r="L3" i="5"/>
  <c r="M3" i="5"/>
  <c r="L4" i="5"/>
  <c r="M4" i="5"/>
  <c r="L5" i="5"/>
  <c r="M5" i="5"/>
  <c r="L6" i="5"/>
  <c r="M6" i="5"/>
  <c r="L7" i="5"/>
  <c r="M7" i="5"/>
  <c r="L8" i="5"/>
  <c r="M8" i="5"/>
  <c r="L9" i="5"/>
  <c r="M9" i="5"/>
  <c r="L10" i="5"/>
  <c r="M10" i="5"/>
  <c r="L11" i="5"/>
  <c r="M11" i="5"/>
  <c r="L12" i="5"/>
  <c r="M12" i="5"/>
  <c r="L13" i="5"/>
  <c r="M13" i="5"/>
  <c r="L14" i="5"/>
  <c r="M14" i="5"/>
  <c r="L15" i="5"/>
  <c r="M15" i="5"/>
  <c r="L16" i="5"/>
  <c r="M16" i="5"/>
  <c r="M2" i="5"/>
  <c r="L2" i="5"/>
  <c r="E6" i="5"/>
  <c r="E12" i="5"/>
  <c r="B22" i="5"/>
  <c r="F5" i="5" s="1"/>
  <c r="A22" i="5"/>
  <c r="E8" i="5" s="1"/>
  <c r="G7" i="6" l="1"/>
  <c r="G9" i="6"/>
  <c r="G14" i="6"/>
  <c r="G6" i="6"/>
  <c r="F4" i="5"/>
  <c r="T5" i="6"/>
  <c r="F16" i="5"/>
  <c r="F15" i="5"/>
  <c r="F12" i="5"/>
  <c r="G11" i="6"/>
  <c r="G3" i="6"/>
  <c r="I11" i="6"/>
  <c r="F11" i="5"/>
  <c r="H9" i="6"/>
  <c r="F9" i="5"/>
  <c r="G2" i="6"/>
  <c r="G10" i="6"/>
  <c r="G13" i="6"/>
  <c r="G12" i="5"/>
  <c r="M22" i="5"/>
  <c r="P6" i="5" s="1"/>
  <c r="E7" i="5"/>
  <c r="F3" i="5"/>
  <c r="E4" i="5"/>
  <c r="G4" i="5" s="1"/>
  <c r="F10" i="5"/>
  <c r="G5" i="6"/>
  <c r="E17" i="6"/>
  <c r="F22" i="6" s="1"/>
  <c r="E5" i="5"/>
  <c r="G5" i="5" s="1"/>
  <c r="F17" i="6"/>
  <c r="F24" i="6" s="1"/>
  <c r="E15" i="5"/>
  <c r="G15" i="5" s="1"/>
  <c r="E14" i="5"/>
  <c r="F8" i="5"/>
  <c r="G8" i="5" s="1"/>
  <c r="E13" i="5"/>
  <c r="F2" i="5"/>
  <c r="F7" i="5"/>
  <c r="G7" i="5" s="1"/>
  <c r="V12" i="7"/>
  <c r="W14" i="7" s="1"/>
  <c r="E2" i="7"/>
  <c r="E12" i="7" s="1"/>
  <c r="F12" i="7" s="1"/>
  <c r="D12" i="7"/>
  <c r="L22" i="5"/>
  <c r="O14" i="5" s="1"/>
  <c r="G12" i="6"/>
  <c r="G8" i="6"/>
  <c r="T16" i="6"/>
  <c r="G4" i="6"/>
  <c r="N20" i="6"/>
  <c r="U5" i="6"/>
  <c r="E3" i="5"/>
  <c r="G3" i="5" s="1"/>
  <c r="H8" i="6"/>
  <c r="T10" i="6"/>
  <c r="E10" i="5"/>
  <c r="F14" i="5"/>
  <c r="F6" i="5"/>
  <c r="G6" i="5" s="1"/>
  <c r="G16" i="6"/>
  <c r="H15" i="6"/>
  <c r="H7" i="6"/>
  <c r="I14" i="6"/>
  <c r="I6" i="6"/>
  <c r="E2" i="5"/>
  <c r="G2" i="5" s="1"/>
  <c r="E9" i="5"/>
  <c r="F13" i="5"/>
  <c r="E11" i="5"/>
  <c r="G11" i="5" s="1"/>
  <c r="E16" i="5"/>
  <c r="G16" i="5" s="1"/>
  <c r="T8" i="6"/>
  <c r="U8" i="6"/>
  <c r="T13" i="6"/>
  <c r="U16" i="6"/>
  <c r="S3" i="6"/>
  <c r="V3" i="6" s="1"/>
  <c r="R17" i="6"/>
  <c r="S22" i="6" s="1"/>
  <c r="T2" i="6"/>
  <c r="T7" i="6"/>
  <c r="T15" i="6"/>
  <c r="V2" i="6"/>
  <c r="T4" i="6"/>
  <c r="V10" i="6"/>
  <c r="T12" i="6"/>
  <c r="U4" i="6"/>
  <c r="T9" i="6"/>
  <c r="T6" i="6"/>
  <c r="T14" i="6"/>
  <c r="T11" i="6"/>
  <c r="P8" i="5" l="1"/>
  <c r="P4" i="5"/>
  <c r="P2" i="5"/>
  <c r="P5" i="5"/>
  <c r="P15" i="5"/>
  <c r="P16" i="5"/>
  <c r="P9" i="5"/>
  <c r="P10" i="5"/>
  <c r="S17" i="6"/>
  <c r="S24" i="6" s="1"/>
  <c r="O16" i="5"/>
  <c r="Q16" i="5" s="1"/>
  <c r="G13" i="5"/>
  <c r="P3" i="5"/>
  <c r="O8" i="5"/>
  <c r="Q8" i="5" s="1"/>
  <c r="G10" i="5"/>
  <c r="P14" i="5"/>
  <c r="Q14" i="5" s="1"/>
  <c r="P12" i="5"/>
  <c r="H17" i="6"/>
  <c r="F21" i="6" s="1"/>
  <c r="G17" i="6"/>
  <c r="F19" i="6" s="1"/>
  <c r="G9" i="5"/>
  <c r="P7" i="5"/>
  <c r="O4" i="5"/>
  <c r="P11" i="5"/>
  <c r="P13" i="5"/>
  <c r="G14" i="5"/>
  <c r="O6" i="5"/>
  <c r="Q6" i="5" s="1"/>
  <c r="I17" i="6"/>
  <c r="F23" i="6" s="1"/>
  <c r="Q4" i="5"/>
  <c r="F20" i="6"/>
  <c r="F26" i="6" s="1"/>
  <c r="O13" i="5"/>
  <c r="Q13" i="5" s="1"/>
  <c r="O7" i="5"/>
  <c r="Q7" i="5" s="1"/>
  <c r="O11" i="5"/>
  <c r="Q11" i="5" s="1"/>
  <c r="O3" i="5"/>
  <c r="O9" i="5"/>
  <c r="O12" i="5"/>
  <c r="O15" i="5"/>
  <c r="Q15" i="5" s="1"/>
  <c r="O10" i="5"/>
  <c r="O2" i="5"/>
  <c r="Q2" i="5" s="1"/>
  <c r="O5" i="5"/>
  <c r="Q5" i="5" s="1"/>
  <c r="U17" i="6"/>
  <c r="S21" i="6" s="1"/>
  <c r="T3" i="6"/>
  <c r="T17" i="6" s="1"/>
  <c r="S19" i="6" s="1"/>
  <c r="V17" i="6"/>
  <c r="S23" i="6" s="1"/>
  <c r="S20" i="6"/>
  <c r="A19" i="5"/>
  <c r="A14" i="2"/>
  <c r="B8" i="2" s="1"/>
  <c r="C8" i="2" s="1"/>
  <c r="D8" i="2" s="1"/>
  <c r="C14" i="1"/>
  <c r="B14" i="1"/>
  <c r="C13" i="1"/>
  <c r="B13" i="1"/>
  <c r="C12" i="1"/>
  <c r="F7" i="1" s="1"/>
  <c r="B12" i="1"/>
  <c r="E4" i="1" s="1"/>
  <c r="G17" i="5" l="1"/>
  <c r="G18" i="5" s="1"/>
  <c r="Q10" i="5"/>
  <c r="F3" i="1"/>
  <c r="Q9" i="5"/>
  <c r="B6" i="2"/>
  <c r="C6" i="2" s="1"/>
  <c r="D6" i="2" s="1"/>
  <c r="E7" i="1"/>
  <c r="Q12" i="5"/>
  <c r="F27" i="6"/>
  <c r="F28" i="6" s="1"/>
  <c r="S27" i="6"/>
  <c r="Q3" i="5"/>
  <c r="Q17" i="5" s="1"/>
  <c r="Q18" i="5" s="1"/>
  <c r="E5" i="1"/>
  <c r="E11" i="1"/>
  <c r="E10" i="1"/>
  <c r="F6" i="1"/>
  <c r="E9" i="1"/>
  <c r="F5" i="1"/>
  <c r="B7" i="2"/>
  <c r="C7" i="2" s="1"/>
  <c r="D7" i="2" s="1"/>
  <c r="E3" i="1"/>
  <c r="E2" i="1"/>
  <c r="F2" i="1"/>
  <c r="F11" i="1"/>
  <c r="E8" i="1"/>
  <c r="F4" i="1"/>
  <c r="F10" i="1"/>
  <c r="B11" i="2"/>
  <c r="C11" i="2" s="1"/>
  <c r="D11" i="2" s="1"/>
  <c r="B3" i="2"/>
  <c r="C3" i="2" s="1"/>
  <c r="D3" i="2" s="1"/>
  <c r="E6" i="1"/>
  <c r="F9" i="1"/>
  <c r="B10" i="2"/>
  <c r="C10" i="2" s="1"/>
  <c r="D10" i="2" s="1"/>
  <c r="B5" i="2"/>
  <c r="C5" i="2" s="1"/>
  <c r="D5" i="2" s="1"/>
  <c r="B2" i="2"/>
  <c r="B4" i="2"/>
  <c r="C4" i="2" s="1"/>
  <c r="D4" i="2" s="1"/>
  <c r="F8" i="1"/>
  <c r="B9" i="2"/>
  <c r="C9" i="2" s="1"/>
  <c r="D9" i="2" s="1"/>
  <c r="S26" i="6"/>
  <c r="E12" i="1" l="1"/>
  <c r="E13" i="1" s="1"/>
  <c r="S28" i="6"/>
  <c r="F12" i="1"/>
  <c r="F13" i="1" s="1"/>
  <c r="C2" i="2"/>
  <c r="B14" i="2"/>
  <c r="D2" i="2" l="1"/>
  <c r="D14" i="2" s="1"/>
  <c r="C14" i="2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<sst xmlns="http://schemas.openxmlformats.org/spreadsheetml/2006/main" count="474" uniqueCount="345">
  <si>
    <t>Set 1</t>
  </si>
  <si>
    <t>Set 2</t>
  </si>
  <si>
    <t>Mean</t>
  </si>
  <si>
    <t>Variance</t>
  </si>
  <si>
    <t>Std Dev</t>
  </si>
  <si>
    <t>Dispersion value</t>
  </si>
  <si>
    <t>Absolute value</t>
  </si>
  <si>
    <t>Squared value</t>
  </si>
  <si>
    <t>Weight</t>
  </si>
  <si>
    <t>Height</t>
  </si>
  <si>
    <t>Covariance</t>
  </si>
  <si>
    <t>x-xmean</t>
  </si>
  <si>
    <t>y-ymean</t>
  </si>
  <si>
    <t>Mean x</t>
  </si>
  <si>
    <t>Mean y</t>
  </si>
  <si>
    <t>product</t>
  </si>
  <si>
    <t>Low proportional value</t>
  </si>
  <si>
    <t>Correlation</t>
  </si>
  <si>
    <t>x</t>
  </si>
  <si>
    <t>y</t>
  </si>
  <si>
    <t>xy</t>
  </si>
  <si>
    <t>x2</t>
  </si>
  <si>
    <t>y2</t>
  </si>
  <si>
    <t>n*sigma xy</t>
  </si>
  <si>
    <t>sigma x * sigma y</t>
  </si>
  <si>
    <t>n*sigma x2</t>
  </si>
  <si>
    <t>sigm x ^2</t>
  </si>
  <si>
    <t>n*sigma y2</t>
  </si>
  <si>
    <t>sigm y ^2</t>
  </si>
  <si>
    <t>Numerator</t>
  </si>
  <si>
    <t>Denominator</t>
  </si>
  <si>
    <t>Actual value</t>
  </si>
  <si>
    <t>Predicted value</t>
  </si>
  <si>
    <t>Error</t>
  </si>
  <si>
    <t>Absolute error</t>
  </si>
  <si>
    <t>Squared error</t>
  </si>
  <si>
    <t>Why RMSE is not sufficient</t>
  </si>
  <si>
    <t>Absolute error%</t>
  </si>
  <si>
    <t>MAPE fails when the actual value is zero</t>
  </si>
  <si>
    <t>SST</t>
  </si>
  <si>
    <t>SSR</t>
  </si>
  <si>
    <t>RMSE is scale dependent</t>
  </si>
  <si>
    <t>MAE</t>
  </si>
  <si>
    <t>MSE</t>
  </si>
  <si>
    <t>RMSE</t>
  </si>
  <si>
    <t>MAPE</t>
  </si>
  <si>
    <t>R square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</si>
  <si>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</si>
  <si>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</si>
  <si>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</si>
  <si>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</si>
  <si>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</si>
  <si>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</si>
  <si>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</si>
  <si>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</si>
  <si>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</si>
  <si>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</si>
  <si>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</si>
  <si>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</si>
  <si>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2021 ML</t>
  </si>
  <si>
    <t>2021 Naïve</t>
  </si>
  <si>
    <t>2021 Actual</t>
  </si>
  <si>
    <t>MASE</t>
  </si>
  <si>
    <t>Training data</t>
  </si>
  <si>
    <t>Testing data 1</t>
  </si>
  <si>
    <t>Testing data 2</t>
  </si>
  <si>
    <t>Testing data 3</t>
  </si>
  <si>
    <t>Underfit / Overfit</t>
  </si>
  <si>
    <t>Bias (High/Low)</t>
  </si>
  <si>
    <t>Variance (High/Low)</t>
  </si>
  <si>
    <t>Scenario 1</t>
  </si>
  <si>
    <t>R2 value</t>
  </si>
  <si>
    <t>Scenario 2</t>
  </si>
  <si>
    <t>Scenario 3</t>
  </si>
  <si>
    <t>Scenario 4</t>
  </si>
  <si>
    <t>Scenario 5</t>
  </si>
  <si>
    <t>Question-</t>
  </si>
  <si>
    <t>When variance is high, does it always overfit?</t>
  </si>
  <si>
    <t>High</t>
  </si>
  <si>
    <t>Low</t>
  </si>
  <si>
    <t>Underfit</t>
  </si>
  <si>
    <t>Overfit</t>
  </si>
  <si>
    <t>Covid</t>
  </si>
  <si>
    <t>Non-Covid</t>
  </si>
  <si>
    <t>Positive</t>
  </si>
  <si>
    <t>Negative</t>
  </si>
  <si>
    <t>True Positive</t>
  </si>
  <si>
    <t>True Negative</t>
  </si>
  <si>
    <t>False Positive</t>
  </si>
  <si>
    <t>False Negative</t>
  </si>
  <si>
    <t>Accuracy</t>
  </si>
  <si>
    <t>Precision</t>
  </si>
  <si>
    <t>F1 score</t>
  </si>
  <si>
    <t>Boy</t>
  </si>
  <si>
    <t>Girl</t>
  </si>
  <si>
    <t>Recall</t>
  </si>
  <si>
    <r>
      <rPr>
        <b/>
        <sz val="11"/>
        <color theme="1"/>
        <rFont val="Calibri"/>
        <family val="2"/>
        <scheme val="minor"/>
      </rPr>
      <t xml:space="preserve">STANDARD DEVIATION: </t>
    </r>
    <r>
      <rPr>
        <sz val="11"/>
        <color theme="1"/>
        <rFont val="Calibri"/>
        <family val="2"/>
        <scheme val="minor"/>
      </rPr>
      <t>Dispersion around the mean</t>
    </r>
  </si>
  <si>
    <t>SET 1</t>
  </si>
  <si>
    <t>Dispersion from the mean</t>
  </si>
  <si>
    <t>absolute</t>
  </si>
  <si>
    <t>square</t>
  </si>
  <si>
    <t>Real life example where standard deviation is used</t>
  </si>
  <si>
    <t>College A</t>
  </si>
  <si>
    <t>College B</t>
  </si>
  <si>
    <t>STD DEV CTC</t>
  </si>
  <si>
    <t>Avg CTC(LPA)</t>
  </si>
  <si>
    <t>More Spread Out</t>
  </si>
  <si>
    <t>Less Spread Out</t>
  </si>
  <si>
    <t>Risky?</t>
  </si>
  <si>
    <t>Less Risky</t>
  </si>
  <si>
    <t>More Risky</t>
  </si>
  <si>
    <t>Train A</t>
  </si>
  <si>
    <t>Train B</t>
  </si>
  <si>
    <t>1 hr late afford</t>
  </si>
  <si>
    <t>A lower standard deviation indicates that the data points are clustered closer to the mean, while a higher standard deviation indicates that the data points are more spread out.</t>
  </si>
  <si>
    <t>If you're absolutely certain that you can only tolerate a 1-hour delay, then choosing Train B might be a riskier but potentially rewarding strategy.</t>
  </si>
  <si>
    <t>&lt;--</t>
  </si>
  <si>
    <t xml:space="preserve">     Late(hrrs)</t>
  </si>
  <si>
    <t xml:space="preserve">     std dev</t>
  </si>
  <si>
    <t xml:space="preserve">    Risky?</t>
  </si>
  <si>
    <t>Stock A</t>
  </si>
  <si>
    <t>Stock B</t>
  </si>
  <si>
    <t>Return(lakh in 1 yr)</t>
  </si>
  <si>
    <t xml:space="preserve">Go for this </t>
  </si>
  <si>
    <t>want jackpot(1 cr)</t>
  </si>
  <si>
    <t>I don’t want to loose much</t>
  </si>
  <si>
    <t>Go for this</t>
  </si>
  <si>
    <t>More volatile</t>
  </si>
  <si>
    <t>Less Volatile</t>
  </si>
  <si>
    <t>Actual</t>
  </si>
  <si>
    <t>Predicted</t>
  </si>
  <si>
    <t>How many predictions are correct out of total predictions</t>
  </si>
  <si>
    <t>Out of actual values,how many I was able to predict correctly</t>
  </si>
  <si>
    <t>Recall(Boy)</t>
  </si>
  <si>
    <t>Recall(Girl)</t>
  </si>
  <si>
    <t>55(total boys)</t>
  </si>
  <si>
    <t>45(Total Girls)</t>
  </si>
  <si>
    <t>Precision(BOY)</t>
  </si>
  <si>
    <t>PRECISION FOR GIRLS</t>
  </si>
  <si>
    <t>OUT OF MY TOTAL PREDICTED HOW MANY ARE ACTUALLY CORRECT</t>
  </si>
  <si>
    <t>2*P*R/(P+R) ,HARMONIC MEAN OF P AND R</t>
  </si>
  <si>
    <t>INTERVIEW QUESTIONS</t>
  </si>
  <si>
    <t>Q WHAT IS THE DIFFERENCE BETWEEN PRECISION AND RECALL?</t>
  </si>
  <si>
    <t xml:space="preserve">Q WHEN TO USE WHICH LOSS METRIC </t>
  </si>
  <si>
    <t>(USED IN BALANCED DATA SET)</t>
  </si>
  <si>
    <t>PREDICTED</t>
  </si>
  <si>
    <t>ACTUAL</t>
  </si>
  <si>
    <t>GOOD MODEL??</t>
  </si>
  <si>
    <t>Accuracy misleading when dataset is imbalanced</t>
  </si>
  <si>
    <t>GOODMETHOD WHEN DATASET IS IMBALANCED</t>
  </si>
  <si>
    <t>GOOD MODEL?</t>
  </si>
  <si>
    <t xml:space="preserve">                                      UNNECCARLY PUTTING PEOPLE IN QUARTINIE THAT ARE NOTINFECTED</t>
  </si>
  <si>
    <t>LOSS METRICS</t>
  </si>
  <si>
    <t>ALL</t>
  </si>
  <si>
    <t>(0,1)</t>
  </si>
  <si>
    <t>HIGHER IS BETTER</t>
  </si>
  <si>
    <t>CASE 1</t>
  </si>
  <si>
    <t>CASE  2</t>
  </si>
  <si>
    <t>CASE 3</t>
  </si>
  <si>
    <t>Q DIFFERENCE BETWEEN LOSS METRIC AND LOSS FUNCTION</t>
  </si>
  <si>
    <t>ANS  LOSS FUNCTION IS DIFFERENTIABLE (WE GET MINIMUM VALUE OF LOSS FUNCTION)</t>
  </si>
  <si>
    <t xml:space="preserve">         LOSS METRIC IS NOT DIFFERNTIABLE ,ITS JUST A FORMULA</t>
  </si>
  <si>
    <t>Q HOW TO KNOW WHICH ONE IS DEFFERNIABLE?</t>
  </si>
  <si>
    <t>ANS THERE IS NO BREAK IN THE FUNCTION,IT REMAINS CONTINOUS</t>
  </si>
  <si>
    <t>MEAN OF ERROR</t>
  </si>
  <si>
    <t>R2</t>
  </si>
  <si>
    <t>Mean Absolute Error</t>
  </si>
  <si>
    <t>Mean Squared Error</t>
  </si>
  <si>
    <t>Root Mean Squared Error</t>
  </si>
  <si>
    <t>Mean Absolute Percentage Error</t>
  </si>
  <si>
    <t>R squared</t>
  </si>
  <si>
    <t>Mean Absolute Scale Error</t>
  </si>
  <si>
    <t>Humanly Less interpretable</t>
  </si>
  <si>
    <t>Scale Dependent</t>
  </si>
  <si>
    <t>RMSE A</t>
  </si>
  <si>
    <t>RMSE B</t>
  </si>
  <si>
    <t>Q WHICH ONE IS BETTER?</t>
  </si>
  <si>
    <t>ANS WE CAN'T SAY BECAUSE IT IS SCALE DEPENDENT</t>
  </si>
  <si>
    <t xml:space="preserve">actual </t>
  </si>
  <si>
    <t>predicted</t>
  </si>
  <si>
    <t>cr</t>
  </si>
  <si>
    <t>Scale dependent,alone seeing it doesn’t tell anything</t>
  </si>
  <si>
    <t>AGE</t>
  </si>
  <si>
    <t>actual</t>
  </si>
  <si>
    <t>GOOD MODEL</t>
  </si>
  <si>
    <t>BAD MODEL</t>
  </si>
  <si>
    <t>PLANTERNARY DISTANCES</t>
  </si>
  <si>
    <t>good</t>
  </si>
  <si>
    <t>problem</t>
  </si>
  <si>
    <t>actual value 0,it didn’t work,HIGHLY SENSITIVE TO OUTLIERS</t>
  </si>
  <si>
    <t>SSR(RESIDUAL)</t>
  </si>
  <si>
    <t>Total Sum of squares</t>
  </si>
  <si>
    <t>Sum of squre of the residual</t>
  </si>
  <si>
    <t>1-(SSR/SST)</t>
  </si>
  <si>
    <t>(MINUS INFINITY TO +1)</t>
  </si>
  <si>
    <t xml:space="preserve">Dispersion of each value around the mean,then square and sum </t>
  </si>
  <si>
    <t>SSR IS HIGH</t>
  </si>
  <si>
    <t>R2 IS LESS</t>
  </si>
  <si>
    <t>SSR IS LOW</t>
  </si>
  <si>
    <t>R2 IS MORE</t>
  </si>
  <si>
    <t>SST - HOW SPREAD OUT  ACTUAL VALUES</t>
  </si>
  <si>
    <t>SST IS VERY HIGH--&gt; SSR IS HIGH</t>
  </si>
  <si>
    <t>R2 NOT PENALIZED MUCH</t>
  </si>
  <si>
    <t>MASE: It is a loss metric particulary used in TIME SERIES FORECASTING ONLY,NO REGRESSION AND NO CLASSIFICATION</t>
  </si>
  <si>
    <t>MASE= ML MODEL ABS  ERROR/NAÏVE MODEL  ABS ERROR</t>
  </si>
  <si>
    <t>MASE= As compare to naïve model/non scientific model how your model perform</t>
  </si>
  <si>
    <t>MASE&lt;1</t>
  </si>
  <si>
    <t>MASE=1</t>
  </si>
  <si>
    <t>MASE&gt;1</t>
  </si>
  <si>
    <t>Good Model</t>
  </si>
  <si>
    <t>Just like a naïve model</t>
  </si>
  <si>
    <t>worse than naïve model</t>
  </si>
  <si>
    <t>synonym of Naïve model</t>
  </si>
  <si>
    <t>1. t-1</t>
  </si>
  <si>
    <t>2. Random Walk</t>
  </si>
  <si>
    <t xml:space="preserve">3. lag 1 </t>
  </si>
  <si>
    <t>Date Of Birth</t>
  </si>
  <si>
    <t>Gender</t>
  </si>
  <si>
    <t>Father NAME</t>
  </si>
  <si>
    <t>Scholarship(YES/NO)</t>
  </si>
  <si>
    <t>UNDERFITTING--&gt;  NO RELEVANT FEATURES,LESS RELEVANT FEATURES</t>
  </si>
  <si>
    <t>AND THAT IS ACTUALLY CALLED BIAS</t>
  </si>
  <si>
    <t>2. VARIANCE(OVERFITTING)</t>
  </si>
  <si>
    <t>Low variance(consistency),low bias(High Accuracy) --&gt; Good model</t>
  </si>
  <si>
    <t>training mein kharab result and testing mein good result-underfit</t>
  </si>
  <si>
    <t>High(Consistenly gives bad result)</t>
  </si>
  <si>
    <t>HIGH bias--low accuracy</t>
  </si>
  <si>
    <t>Perfect</t>
  </si>
  <si>
    <t>variance</t>
  </si>
  <si>
    <t>Underfitting</t>
  </si>
  <si>
    <t>Overfitting</t>
  </si>
  <si>
    <t>XXXX</t>
  </si>
  <si>
    <r>
      <rPr>
        <b/>
        <sz val="22"/>
        <color theme="1"/>
        <rFont val="Calibri"/>
        <family val="2"/>
        <scheme val="minor"/>
      </rPr>
      <t>ERRORS</t>
    </r>
    <r>
      <rPr>
        <sz val="22"/>
        <color theme="1"/>
        <rFont val="Calibri"/>
        <family val="2"/>
        <scheme val="minor"/>
      </rPr>
      <t xml:space="preserve"> IS THE DIFFERENCE BETWEEN ACTUAL AND PREDICTED VALUES</t>
    </r>
  </si>
  <si>
    <r>
      <rPr>
        <b/>
        <sz val="22"/>
        <color theme="1"/>
        <rFont val="Calibri"/>
        <family val="2"/>
        <scheme val="minor"/>
      </rPr>
      <t>1. BIAS(UNDERFITTING</t>
    </r>
    <r>
      <rPr>
        <sz val="22"/>
        <color theme="1"/>
        <rFont val="Calibri"/>
        <family val="2"/>
        <scheme val="minor"/>
      </rPr>
      <t>)</t>
    </r>
  </si>
  <si>
    <t>VARIANCE KA EK SPECIAL CASE HAI OVERFITTING</t>
  </si>
  <si>
    <t>ANS NO</t>
  </si>
  <si>
    <r>
      <rPr>
        <b/>
        <sz val="11"/>
        <color theme="1"/>
        <rFont val="Calibri"/>
        <family val="2"/>
        <scheme val="minor"/>
      </rPr>
      <t>LOW VARIANC</t>
    </r>
    <r>
      <rPr>
        <sz val="11"/>
        <color theme="1"/>
        <rFont val="Calibri"/>
        <family val="2"/>
        <scheme val="minor"/>
      </rPr>
      <t xml:space="preserve">E </t>
    </r>
    <r>
      <rPr>
        <b/>
        <sz val="11"/>
        <color theme="1"/>
        <rFont val="Calibri"/>
        <family val="2"/>
        <scheme val="minor"/>
      </rPr>
      <t>AND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LOW BIAS(HIGH ACCURACY)</t>
    </r>
  </si>
  <si>
    <t>High bias</t>
  </si>
  <si>
    <t>0.7 ACCURACY(low bias) IS GOOD</t>
  </si>
  <si>
    <t>SCATTER PLOT CANNOT BE A CONTINOUS PLOT</t>
  </si>
  <si>
    <t>SCALE DEPENDENT</t>
  </si>
  <si>
    <t>SCALE INDEPENDENT</t>
  </si>
  <si>
    <t>RMSE,COVARIANCE---SCALE DEPENDENT</t>
  </si>
  <si>
    <t>X and Y</t>
  </si>
  <si>
    <t>A and B</t>
  </si>
  <si>
    <t>cannot say which one is more related,because covariance is scale dependent</t>
  </si>
  <si>
    <t>Correaltion</t>
  </si>
  <si>
    <t>ASSUMPTIONS OF LINEAR REGRESSION::</t>
  </si>
  <si>
    <t>1. LINEARITY</t>
  </si>
  <si>
    <t>2.  ERROR SHOULD BE NORMALLY DISTRIBUTED</t>
  </si>
  <si>
    <t>3. NO MULTICOLLINEARITY</t>
  </si>
  <si>
    <t>(NORMALITY)</t>
  </si>
  <si>
    <t>4.  Homoscedasticity</t>
  </si>
  <si>
    <r>
      <t>Multicollinearity</t>
    </r>
    <r>
      <rPr>
        <sz val="16"/>
        <color theme="1"/>
        <rFont val="Calibri"/>
        <family val="2"/>
        <scheme val="minor"/>
      </rPr>
      <t xml:space="preserve"> occurs when two or more independent variables in a regression model are highly correlated with each other</t>
    </r>
  </si>
  <si>
    <t>fj(feature1)=log(fr)</t>
  </si>
  <si>
    <t>fj having relationship with other feature like this</t>
  </si>
  <si>
    <r>
      <rPr>
        <sz val="18"/>
        <color rgb="FFFF0000"/>
        <rFont val="Calibri"/>
        <family val="2"/>
        <scheme val="minor"/>
      </rPr>
      <t>Q</t>
    </r>
    <r>
      <rPr>
        <sz val="18"/>
        <color theme="1"/>
        <rFont val="Calibri"/>
        <family val="2"/>
        <scheme val="minor"/>
      </rPr>
      <t xml:space="preserve"> CAN U SAY THIS ,IS A  MULTICOLLINEARITY?</t>
    </r>
  </si>
  <si>
    <r>
      <rPr>
        <sz val="18"/>
        <color rgb="FFFF0000"/>
        <rFont val="Calibri"/>
        <family val="2"/>
        <scheme val="minor"/>
      </rPr>
      <t>ans</t>
    </r>
    <r>
      <rPr>
        <sz val="18"/>
        <color theme="1"/>
        <rFont val="Calibri"/>
        <family val="2"/>
        <scheme val="minor"/>
      </rPr>
      <t xml:space="preserve"> NO,Multicollinearity means linear relationship</t>
    </r>
  </si>
  <si>
    <t>Q WHAT IS THE DIFFERENCE BETWEEN MULTICOLLINEARITY AND CORRELATION?</t>
  </si>
  <si>
    <t>ANS SIMILARITY: Both follows the linear relationship</t>
  </si>
  <si>
    <t>dissimilarity:Correlation is the special case of multicollinearity,correlation talks about the relationship between two variables only</t>
  </si>
  <si>
    <t>Q WHY MULTICOLLINEARITY IS A PROBLEM FOR US?</t>
  </si>
  <si>
    <t>ANS Multicollinearity is a problem in regression analysis because it can make it difficult to accurately estimate the individual impact of each independent variable on the dependent variable</t>
  </si>
  <si>
    <t>Q HOW TO SOLVE IT?</t>
  </si>
  <si>
    <t>Combine variables: If two or more variables are highly correlated, combine them into a single variable</t>
  </si>
  <si>
    <t>ANS Remove redundant variables: If one or more variables are highly correlated with others, consider removing them from the model.</t>
  </si>
  <si>
    <t>Q VIF&gt;5?WESUPPOSE REMOVE THAT FEATURE WHY??</t>
  </si>
  <si>
    <t xml:space="preserve">ANS </t>
  </si>
  <si>
    <t>J IS THE FEATUTRE</t>
  </si>
  <si>
    <t>fitting a model</t>
  </si>
  <si>
    <t>MEANS BY USING DATA THAT PRESENT IN THE DATSET WE HAVE TO CONVERT IT INTO EQUATION</t>
  </si>
  <si>
    <t>UNECCESARY FEATURES- COMPUTATIONAL EXPENSIVE</t>
  </si>
  <si>
    <t>SO THESE HIGHLY CORREALTED FEATURES DOES NOT ADD ANY VALUE TO OUR  MODELS</t>
  </si>
  <si>
    <t>NOW I feature has linear relationship with j feature</t>
  </si>
  <si>
    <t>what to do?</t>
  </si>
  <si>
    <t>remove,which one?</t>
  </si>
  <si>
    <t>ans it depends on the bussiness,problem,like which feature is more important for our problem/bussiness</t>
  </si>
  <si>
    <t>errors should be followed normal distribution</t>
  </si>
  <si>
    <t>Normality</t>
  </si>
  <si>
    <t>Q what is the physical significance of this??</t>
  </si>
  <si>
    <t>ANS WE CAN USE THIS INFORMATION TO CHECK IS THERE ANY OUTLIER IN OUR DATASET OR NOT</t>
  </si>
  <si>
    <t>for outliers is a Z-score greater than 3 or less than -3.</t>
  </si>
  <si>
    <t>OUTLIER: THAT IS VERY MUCH DIFFERENT FROM THE ENTIRE DATASET</t>
  </si>
  <si>
    <t>Q WHY TO CARE ABOUT THIS OUTLIER IN REGRESSION MODEL?</t>
  </si>
  <si>
    <t>LOSS FUNCTION KA KAAM HOTA HAI TO FIT THE BEST LINE TO REDUCE LOSS , THAT’S WHY THIS LINE SHIFTS WHEN OUTLIER IS THERE</t>
  </si>
  <si>
    <t>now best fit line does not change,because these two [oints nullify the effect of each other</t>
  </si>
  <si>
    <t>Q-Q Plot check the normality</t>
  </si>
  <si>
    <t>RESIDUAL PLOTS ARE USED TO QUATIFY THE OUTLIERS</t>
  </si>
  <si>
    <t>IN ML WE HAVE TO LEARN PATTERNS FROM THE DATSETS</t>
  </si>
  <si>
    <t>SO THERE ARE TWO TYPES OF PATTERNS-&gt; GENERLIAZED PATTERN,LOCAL PATTERN</t>
  </si>
  <si>
    <t>LOCAL PATTERN--&gt; Noise(outliers)</t>
  </si>
  <si>
    <t>overfitting mein model learns the gernalized patterns and local points (noise) as well</t>
  </si>
  <si>
    <t>MSE,RMSE(DIFFERENCE IN ITS UNITS ONLY)</t>
  </si>
  <si>
    <t>RMSE-WE DO THIS TO BRING BACK ORIGINAL UNIT</t>
  </si>
  <si>
    <t>MAE IS NOT DIFFERNTIABLE AT MINIMA(THE GRAPH IS NOT CONTINUOS)</t>
  </si>
  <si>
    <t>difference between prediction and forecasting?</t>
  </si>
  <si>
    <t>Prediction - Unscientific,It can involve making a specific guess or a range of possibilities.</t>
  </si>
  <si>
    <t xml:space="preserve">Forecasting-Scientific,It often involves analyzing historical data, identifying trends and patterns, and making projections based on these findings. </t>
  </si>
  <si>
    <t>in ML everthying is forecasting</t>
  </si>
  <si>
    <t>TPR/Recall/Sensitivity</t>
  </si>
  <si>
    <t>RANGE</t>
  </si>
  <si>
    <t>MAX-MIN</t>
  </si>
  <si>
    <t>1. Useful for smaller dataset</t>
  </si>
  <si>
    <t>2. Sensitive to outliers</t>
  </si>
  <si>
    <t>3. We use Range in control charts ,to moniter weather the process is incontrol or out of control</t>
  </si>
  <si>
    <t>if there is high correlation between two independent variables then u can remove one independent variable</t>
  </si>
  <si>
    <t>Crosssection data--&gt; when we observe multiple entities at single point in time</t>
  </si>
  <si>
    <t>Time Series data--&gt; when we observe single enitty at a different points in a time</t>
  </si>
  <si>
    <t>r--&gt;</t>
  </si>
  <si>
    <t>Independent Variable</t>
  </si>
  <si>
    <t>Explanatory Varible</t>
  </si>
  <si>
    <t>Predictor Variable</t>
  </si>
  <si>
    <t>Dependent Variable</t>
  </si>
  <si>
    <t>Target Variable</t>
  </si>
  <si>
    <t>Response Varibale</t>
  </si>
  <si>
    <t>We can use regression model on both Crosssection and Time series data</t>
  </si>
  <si>
    <t>A causal relationship exists between two events or variables when one directly causes the other</t>
  </si>
  <si>
    <t>Causal Relationship--&gt;</t>
  </si>
  <si>
    <t>Simple linear regresssion--&gt; Suupervised MACHINE LEARNING</t>
  </si>
  <si>
    <t>1. One independent variable is there</t>
  </si>
  <si>
    <t>sort of linear data</t>
  </si>
  <si>
    <t>why not linear data?</t>
  </si>
  <si>
    <t>because this data is real world data</t>
  </si>
  <si>
    <t>Now we try to findout the best fit line</t>
  </si>
  <si>
    <t>kyuki yeh line minimum glti kr raha hai</t>
  </si>
  <si>
    <t>calculate the value of m,b</t>
  </si>
  <si>
    <t xml:space="preserve"> Every independent variable should make a linear relationship with dependent variable</t>
  </si>
  <si>
    <t>b1(Beta1) represent kr raha hai ki x1 mein change krne se y mein kitna change hoga</t>
  </si>
  <si>
    <t>when x2 and x3 are constant</t>
  </si>
  <si>
    <t>5. No autocorrelation of errors</t>
  </si>
  <si>
    <t>4. Spread of residuals should be equal otherwise it is called Heteroscedasticity</t>
  </si>
  <si>
    <t>3. Errors follow the normal disttribution</t>
  </si>
  <si>
    <t>Concept of control charts given by:Shewhart</t>
  </si>
  <si>
    <r>
      <t>In Seaborn (sns), "hue" is a parameter used to </t>
    </r>
    <r>
      <rPr>
        <b/>
        <sz val="18"/>
        <color rgb="FF003400"/>
        <rFont val="Calibri"/>
        <family val="2"/>
        <scheme val="minor"/>
      </rPr>
      <t>map a categorical variable to different colors on a plot</t>
    </r>
  </si>
  <si>
    <t>now I am going to do feature selection</t>
  </si>
  <si>
    <t>From these plots I got to know that petal_length and petal_width are the important features for species prediction</t>
  </si>
  <si>
    <t>plt.plot()</t>
  </si>
  <si>
    <t>we can use 2D plot for time series data</t>
  </si>
  <si>
    <t xml:space="preserve">Tells us about the dirrerction </t>
  </si>
  <si>
    <t>tells us about both direction and strength</t>
  </si>
  <si>
    <t>for INFRENCES ,MULTICOLLINEARITY IS THE PROBLEM</t>
  </si>
  <si>
    <t>it's the ratio of the variance explained by the model to the variance unexplained by the model</t>
  </si>
  <si>
    <t>F -= Static</t>
  </si>
  <si>
    <t>MAPE--&gt;</t>
  </si>
  <si>
    <t>ON AN AVERAGE HOW CLOSE U ARE FROM THE ACTUAL VALUES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</si>
</sst>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 * #,##0.00_ ;_ * \-#,##0.00_ ;_ * &quot;-&quot;??_ ;_ @_ "/>
    <numFmt numFmtId="164" formatCode="0.0"/>
    <numFmt numFmtId="165" formatCode="_ * #,##0_ ;_ * \-#,##0_ ;_ * &quot;-&quot;??_ ;_ @_ "/>
    <numFmt numFmtId="166" formatCode="0.000"/>
  </numFmts>
  <fonts count="4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theme="1"/>
      <name val="Calibri"/>
      <family val="2"/>
      <scheme val="minor"/>
    </font>
    <font>
      <b/>
      <u/>
      <sz val="11"/>
      <color theme="4" tint="-0.249977111117893"/>
      <name val="Calibri"/>
      <family val="2"/>
      <scheme val="minor"/>
    </font>
    <font>
      <b/>
      <u/>
      <sz val="11"/>
      <color theme="9"/>
      <name val="Calibri"/>
      <family val="2"/>
      <scheme val="minor"/>
    </font>
    <font>
      <b/>
      <u/>
      <sz val="11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theme="4"/>
      <name val="Calibri"/>
      <family val="2"/>
      <scheme val="minor"/>
    </font>
    <font>
      <sz val="11"/>
      <color theme="1" tint="4.9989318521683403E-2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C00000"/>
      <name val="Calibri"/>
      <family val="2"/>
      <scheme val="minor"/>
    </font>
    <font>
      <sz val="11"/>
      <color rgb="FF0070C0"/>
      <name val="Calibri"/>
      <family val="2"/>
      <scheme val="minor"/>
    </font>
    <font>
      <sz val="22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sz val="4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sz val="22"/>
      <color theme="1" tint="4.9989318521683403E-2"/>
      <name val="Calibri"/>
      <family val="2"/>
      <scheme val="minor"/>
    </font>
    <font>
      <sz val="20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8"/>
      <color rgb="FFFF0000"/>
      <name val="Calibri"/>
      <family val="2"/>
      <scheme val="minor"/>
    </font>
    <font>
      <sz val="16"/>
      <color rgb="FFFF0000"/>
      <name val="Calibri"/>
      <family val="2"/>
      <scheme val="minor"/>
    </font>
    <font>
      <sz val="16"/>
      <color theme="8" tint="-0.499984740745262"/>
      <name val="Calibri"/>
      <family val="2"/>
      <scheme val="minor"/>
    </font>
    <font>
      <sz val="16"/>
      <color theme="1" tint="4.9989318521683403E-2"/>
      <name val="Calibri"/>
      <family val="2"/>
      <scheme val="minor"/>
    </font>
    <font>
      <b/>
      <sz val="11"/>
      <color theme="1" tint="4.9989318521683403E-2"/>
      <name val="Calibri"/>
      <family val="2"/>
      <scheme val="minor"/>
    </font>
    <font>
      <b/>
      <sz val="16"/>
      <color theme="1" tint="4.9989318521683403E-2"/>
      <name val="Calibri"/>
      <family val="2"/>
      <scheme val="minor"/>
    </font>
    <font>
      <sz val="11"/>
      <color rgb="FF002060"/>
      <name val="Calibri"/>
      <family val="2"/>
      <scheme val="minor"/>
    </font>
    <font>
      <sz val="26"/>
      <color rgb="FFFF0000"/>
      <name val="Calibri"/>
      <family val="2"/>
      <scheme val="minor"/>
    </font>
    <font>
      <b/>
      <sz val="24"/>
      <color rgb="FFFF0000"/>
      <name val="Calibri"/>
      <family val="2"/>
      <scheme val="minor"/>
    </font>
    <font>
      <b/>
      <sz val="26"/>
      <color rgb="FFFF0000"/>
      <name val="Calibri"/>
      <family val="2"/>
      <scheme val="minor"/>
    </font>
    <font>
      <b/>
      <sz val="18"/>
      <color rgb="FFFF0000"/>
      <name val="Calibri"/>
      <family val="2"/>
      <scheme val="minor"/>
    </font>
    <font>
      <b/>
      <sz val="20"/>
      <color rgb="FFFF0000"/>
      <name val="Calibri"/>
      <family val="2"/>
      <scheme val="minor"/>
    </font>
    <font>
      <b/>
      <sz val="22"/>
      <color rgb="FFFF0000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8"/>
      <color rgb="FF003400"/>
      <name val="Arial"/>
      <family val="2"/>
    </font>
    <font>
      <b/>
      <sz val="18"/>
      <color rgb="FF00340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8"/>
      <color rgb="FFC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9" fontId="4" fillId="0" borderId="0" applyFont="0" applyFill="0" applyBorder="0" applyAlignment="0" applyProtection="0"/>
  </cellStyleXfs>
  <cellXfs count="139">
    <xf numFmtId="0" fontId="0" fillId="0" borderId="0" xfId="0"/>
    <xf numFmtId="0" fontId="2" fillId="0" borderId="1" xfId="0" applyFont="1" applyBorder="1" applyAlignment="1">
      <alignment horizontal="center"/>
    </xf>
    <xf numFmtId="164" fontId="0" fillId="0" borderId="0" xfId="0" applyNumberFormat="1"/>
    <xf numFmtId="0" fontId="1" fillId="0" borderId="0" xfId="0" applyFont="1"/>
    <xf numFmtId="0" fontId="1" fillId="0" borderId="1" xfId="0" applyFont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/>
    <xf numFmtId="164" fontId="3" fillId="0" borderId="0" xfId="0" applyNumberFormat="1" applyFont="1"/>
    <xf numFmtId="164" fontId="3" fillId="0" borderId="0" xfId="0" applyNumberFormat="1" applyFont="1" applyAlignment="1">
      <alignment horizontal="center" vertical="center"/>
    </xf>
    <xf numFmtId="164" fontId="0" fillId="2" borderId="1" xfId="0" applyNumberFormat="1" applyFill="1" applyBorder="1" applyAlignment="1">
      <alignment horizontal="center"/>
    </xf>
    <xf numFmtId="164" fontId="0" fillId="2" borderId="0" xfId="0" applyNumberForma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165" fontId="0" fillId="0" borderId="0" xfId="1" applyNumberFormat="1" applyFont="1"/>
    <xf numFmtId="165" fontId="0" fillId="0" borderId="0" xfId="0" applyNumberFormat="1"/>
    <xf numFmtId="2" fontId="0" fillId="0" borderId="0" xfId="0" applyNumberFormat="1"/>
    <xf numFmtId="1" fontId="0" fillId="0" borderId="0" xfId="0" applyNumberFormat="1"/>
    <xf numFmtId="1" fontId="3" fillId="0" borderId="0" xfId="0" applyNumberFormat="1" applyFont="1"/>
    <xf numFmtId="1" fontId="3" fillId="0" borderId="0" xfId="0" applyNumberFormat="1" applyFont="1" applyAlignment="1">
      <alignment horizontal="center" vertical="center"/>
    </xf>
    <xf numFmtId="166" fontId="3" fillId="0" borderId="0" xfId="0" applyNumberFormat="1" applyFont="1" applyAlignment="1">
      <alignment horizontal="center" vertical="center"/>
    </xf>
    <xf numFmtId="165" fontId="3" fillId="0" borderId="0" xfId="0" applyNumberFormat="1" applyFont="1"/>
    <xf numFmtId="0" fontId="2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9" fontId="0" fillId="0" borderId="0" xfId="2" applyFont="1"/>
    <xf numFmtId="164" fontId="3" fillId="0" borderId="0" xfId="0" applyNumberFormat="1" applyFont="1" applyAlignment="1">
      <alignment horizontal="right"/>
    </xf>
    <xf numFmtId="9" fontId="3" fillId="0" borderId="0" xfId="2" applyFont="1" applyBorder="1" applyAlignment="1">
      <alignment horizontal="right"/>
    </xf>
    <xf numFmtId="2" fontId="3" fillId="0" borderId="0" xfId="0" applyNumberFormat="1" applyFont="1"/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8" fillId="0" borderId="0" xfId="0" applyFont="1"/>
    <xf numFmtId="0" fontId="0" fillId="2" borderId="0" xfId="0" applyFill="1"/>
    <xf numFmtId="0" fontId="9" fillId="0" borderId="0" xfId="0" applyFont="1"/>
    <xf numFmtId="0" fontId="0" fillId="0" borderId="0" xfId="0" applyAlignment="1">
      <alignment horizontal="center"/>
    </xf>
    <xf numFmtId="0" fontId="10" fillId="3" borderId="0" xfId="0" applyFont="1" applyFill="1" applyAlignment="1">
      <alignment horizontal="center"/>
    </xf>
    <xf numFmtId="0" fontId="11" fillId="4" borderId="0" xfId="0" applyFont="1" applyFill="1" applyAlignment="1">
      <alignment horizontal="center"/>
    </xf>
    <xf numFmtId="0" fontId="0" fillId="5" borderId="0" xfId="0" applyFill="1"/>
    <xf numFmtId="0" fontId="0" fillId="6" borderId="0" xfId="0" applyFill="1"/>
    <xf numFmtId="0" fontId="12" fillId="0" borderId="0" xfId="0" applyFont="1"/>
    <xf numFmtId="0" fontId="11" fillId="0" borderId="0" xfId="0" applyFont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11" fillId="4" borderId="8" xfId="0" applyFont="1" applyFill="1" applyBorder="1" applyAlignment="1">
      <alignment horizontal="center"/>
    </xf>
    <xf numFmtId="0" fontId="0" fillId="0" borderId="8" xfId="0" applyBorder="1"/>
    <xf numFmtId="0" fontId="0" fillId="0" borderId="9" xfId="0" applyBorder="1"/>
    <xf numFmtId="0" fontId="11" fillId="4" borderId="0" xfId="0" applyFont="1" applyFill="1"/>
    <xf numFmtId="0" fontId="13" fillId="0" borderId="0" xfId="0" applyFont="1"/>
    <xf numFmtId="0" fontId="3" fillId="0" borderId="1" xfId="0" applyFont="1" applyBorder="1"/>
    <xf numFmtId="0" fontId="0" fillId="0" borderId="1" xfId="0" applyBorder="1"/>
    <xf numFmtId="0" fontId="16" fillId="0" borderId="0" xfId="0" applyFont="1"/>
    <xf numFmtId="0" fontId="15" fillId="0" borderId="0" xfId="0" applyFont="1"/>
    <xf numFmtId="0" fontId="14" fillId="0" borderId="0" xfId="0" applyFont="1"/>
    <xf numFmtId="0" fontId="18" fillId="6" borderId="0" xfId="0" applyFont="1" applyFill="1"/>
    <xf numFmtId="0" fontId="19" fillId="0" borderId="0" xfId="0" applyFont="1"/>
    <xf numFmtId="0" fontId="19" fillId="0" borderId="1" xfId="0" applyFont="1" applyBorder="1"/>
    <xf numFmtId="0" fontId="19" fillId="0" borderId="10" xfId="0" applyFont="1" applyBorder="1"/>
    <xf numFmtId="0" fontId="19" fillId="0" borderId="11" xfId="0" applyFont="1" applyBorder="1"/>
    <xf numFmtId="0" fontId="0" fillId="0" borderId="11" xfId="0" applyBorder="1"/>
    <xf numFmtId="0" fontId="0" fillId="0" borderId="12" xfId="0" applyBorder="1"/>
    <xf numFmtId="0" fontId="21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24" fillId="0" borderId="0" xfId="0" applyFont="1"/>
    <xf numFmtId="0" fontId="24" fillId="0" borderId="13" xfId="0" applyFont="1" applyBorder="1"/>
    <xf numFmtId="0" fontId="24" fillId="0" borderId="14" xfId="0" applyFont="1" applyBorder="1"/>
    <xf numFmtId="0" fontId="24" fillId="0" borderId="15" xfId="0" applyFont="1" applyBorder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8" fillId="0" borderId="0" xfId="0" applyFont="1"/>
    <xf numFmtId="0" fontId="22" fillId="0" borderId="13" xfId="0" applyFont="1" applyBorder="1"/>
    <xf numFmtId="0" fontId="1" fillId="0" borderId="14" xfId="0" applyFont="1" applyBorder="1"/>
    <xf numFmtId="0" fontId="0" fillId="0" borderId="15" xfId="0" applyBorder="1"/>
    <xf numFmtId="0" fontId="29" fillId="0" borderId="0" xfId="0" applyFont="1"/>
    <xf numFmtId="0" fontId="30" fillId="0" borderId="0" xfId="0" applyFont="1"/>
    <xf numFmtId="0" fontId="22" fillId="0" borderId="10" xfId="0" applyFont="1" applyBorder="1"/>
    <xf numFmtId="0" fontId="22" fillId="0" borderId="1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164" fontId="3" fillId="0" borderId="8" xfId="0" applyNumberFormat="1" applyFont="1" applyBorder="1" applyAlignment="1">
      <alignment horizontal="right"/>
    </xf>
    <xf numFmtId="0" fontId="31" fillId="0" borderId="0" xfId="0" applyFont="1"/>
    <xf numFmtId="0" fontId="32" fillId="0" borderId="0" xfId="0" applyFont="1"/>
    <xf numFmtId="0" fontId="33" fillId="7" borderId="0" xfId="0" applyFont="1" applyFill="1"/>
    <xf numFmtId="0" fontId="34" fillId="7" borderId="0" xfId="0" applyFont="1" applyFill="1"/>
    <xf numFmtId="0" fontId="36" fillId="7" borderId="16" xfId="0" applyFont="1" applyFill="1" applyBorder="1"/>
    <xf numFmtId="0" fontId="36" fillId="7" borderId="17" xfId="0" applyFont="1" applyFill="1" applyBorder="1"/>
    <xf numFmtId="0" fontId="36" fillId="7" borderId="18" xfId="0" applyFont="1" applyFill="1" applyBorder="1"/>
    <xf numFmtId="0" fontId="36" fillId="7" borderId="19" xfId="0" applyFont="1" applyFill="1" applyBorder="1"/>
    <xf numFmtId="0" fontId="36" fillId="7" borderId="20" xfId="0" applyFont="1" applyFill="1" applyBorder="1"/>
    <xf numFmtId="0" fontId="36" fillId="7" borderId="21" xfId="0" applyFont="1" applyFill="1" applyBorder="1"/>
    <xf numFmtId="0" fontId="35" fillId="7" borderId="13" xfId="0" applyFont="1" applyFill="1" applyBorder="1"/>
    <xf numFmtId="0" fontId="35" fillId="7" borderId="14" xfId="0" applyFont="1" applyFill="1" applyBorder="1"/>
    <xf numFmtId="0" fontId="11" fillId="7" borderId="15" xfId="0" applyFont="1" applyFill="1" applyBorder="1"/>
    <xf numFmtId="0" fontId="11" fillId="7" borderId="14" xfId="0" applyFont="1" applyFill="1" applyBorder="1"/>
    <xf numFmtId="0" fontId="36" fillId="7" borderId="13" xfId="0" applyFont="1" applyFill="1" applyBorder="1"/>
    <xf numFmtId="0" fontId="36" fillId="7" borderId="14" xfId="0" applyFont="1" applyFill="1" applyBorder="1"/>
    <xf numFmtId="0" fontId="36" fillId="7" borderId="15" xfId="0" applyFont="1" applyFill="1" applyBorder="1"/>
    <xf numFmtId="0" fontId="35" fillId="7" borderId="15" xfId="0" applyFont="1" applyFill="1" applyBorder="1"/>
    <xf numFmtId="0" fontId="37" fillId="7" borderId="13" xfId="0" applyFont="1" applyFill="1" applyBorder="1"/>
    <xf numFmtId="0" fontId="37" fillId="7" borderId="14" xfId="0" applyFont="1" applyFill="1" applyBorder="1"/>
    <xf numFmtId="0" fontId="37" fillId="7" borderId="15" xfId="0" applyFont="1" applyFill="1" applyBorder="1"/>
    <xf numFmtId="0" fontId="0" fillId="7" borderId="0" xfId="0" applyFill="1"/>
    <xf numFmtId="0" fontId="11" fillId="7" borderId="0" xfId="0" applyFont="1" applyFill="1"/>
    <xf numFmtId="0" fontId="38" fillId="7" borderId="0" xfId="0" applyFont="1" applyFill="1"/>
    <xf numFmtId="0" fontId="38" fillId="4" borderId="0" xfId="0" applyFont="1" applyFill="1"/>
    <xf numFmtId="0" fontId="38" fillId="7" borderId="13" xfId="0" applyFont="1" applyFill="1" applyBorder="1"/>
    <xf numFmtId="0" fontId="38" fillId="7" borderId="15" xfId="0" applyFont="1" applyFill="1" applyBorder="1"/>
    <xf numFmtId="0" fontId="35" fillId="7" borderId="0" xfId="0" applyFont="1" applyFill="1"/>
    <xf numFmtId="0" fontId="36" fillId="7" borderId="0" xfId="0" applyFont="1" applyFill="1"/>
    <xf numFmtId="0" fontId="3" fillId="7" borderId="0" xfId="0" applyFont="1" applyFill="1" applyAlignment="1">
      <alignment vertical="top"/>
    </xf>
    <xf numFmtId="0" fontId="0" fillId="8" borderId="0" xfId="0" applyFill="1"/>
    <xf numFmtId="0" fontId="39" fillId="8" borderId="0" xfId="0" applyFont="1" applyFill="1"/>
    <xf numFmtId="0" fontId="40" fillId="8" borderId="0" xfId="0" applyFont="1" applyFill="1"/>
    <xf numFmtId="0" fontId="41" fillId="8" borderId="0" xfId="0" applyFont="1" applyFill="1"/>
    <xf numFmtId="0" fontId="41" fillId="0" borderId="0" xfId="0" applyFont="1"/>
    <xf numFmtId="0" fontId="40" fillId="4" borderId="0" xfId="0" applyFont="1" applyFill="1"/>
    <xf numFmtId="0" fontId="42" fillId="7" borderId="0" xfId="0" applyFont="1" applyFill="1"/>
    <xf numFmtId="0" fontId="20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1" fillId="0" borderId="3" xfId="0" applyFont="1" applyBorder="1" applyAlignment="1">
      <alignment horizontal="center"/>
    </xf>
    <xf numFmtId="0" fontId="11" fillId="0" borderId="5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17" fillId="6" borderId="0" xfId="0" applyFont="1" applyFill="1" applyAlignment="1">
      <alignment horizontal="center"/>
    </xf>
    <xf numFmtId="0" fontId="36" fillId="7" borderId="13" xfId="0" applyFont="1" applyFill="1" applyBorder="1" applyAlignment="1">
      <alignment horizontal="center"/>
    </xf>
    <xf numFmtId="0" fontId="36" fillId="7" borderId="15" xfId="0" applyFont="1" applyFill="1" applyBorder="1" applyAlignment="1">
      <alignment horizontal="center"/>
    </xf>
  </cellXfs>
  <cellStyles count="3">
    <cellStyle name="Comma" xfId="1" builtinId="3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66FF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microsoft.com/office/2022/10/relationships/richValueRel" Target="richData/richValueRel.xml"/><Relationship Id="rId3" Type="http://schemas.openxmlformats.org/officeDocument/2006/relationships/worksheet" Target="worksheets/sheet3.xml"/><Relationship Id="rId21" Type="http://schemas.microsoft.com/office/2017/06/relationships/rdRichValueTypes" Target="richData/rdRichValueTyp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eetMetadata" Target="metadata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microsoft.com/office/2017/06/relationships/rdRichValueStructure" Target="richData/rdrichvaluestructure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emf"/><Relationship Id="rId4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5" Type="http://schemas.openxmlformats.org/officeDocument/2006/relationships/image" Target="../media/image3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312151</xdr:colOff>
      <xdr:row>69</xdr:row>
      <xdr:rowOff>50405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F65F56-6F8D-5DBE-88ED-D7F697A93B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9264" y="6925056"/>
          <a:ext cx="8992855" cy="626832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35</xdr:row>
      <xdr:rowOff>0</xdr:rowOff>
    </xdr:from>
    <xdr:to>
      <xdr:col>31</xdr:col>
      <xdr:colOff>164273</xdr:colOff>
      <xdr:row>62</xdr:row>
      <xdr:rowOff>48334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E484DE-5C8A-D666-C3E1-A2296BA0A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83533" y="7035800"/>
          <a:ext cx="9240540" cy="50775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32</xdr:row>
      <xdr:rowOff>0</xdr:rowOff>
    </xdr:from>
    <xdr:to>
      <xdr:col>20</xdr:col>
      <xdr:colOff>567056</xdr:colOff>
      <xdr:row>45</xdr:row>
      <xdr:rowOff>114688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F3DAEF-B509-2C25-4A3F-D6A79AB80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88538" y="5939692"/>
          <a:ext cx="8411749" cy="278168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48</xdr:row>
      <xdr:rowOff>0</xdr:rowOff>
    </xdr:from>
    <xdr:to>
      <xdr:col>21</xdr:col>
      <xdr:colOff>247154</xdr:colOff>
      <xdr:row>54</xdr:row>
      <xdr:rowOff>38993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34C2AD-474E-AD75-F6F8-6A363179F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88538" y="8909538"/>
          <a:ext cx="8697539" cy="115268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62</xdr:row>
      <xdr:rowOff>0</xdr:rowOff>
    </xdr:from>
    <xdr:to>
      <xdr:col>22</xdr:col>
      <xdr:colOff>470252</xdr:colOff>
      <xdr:row>70</xdr:row>
      <xdr:rowOff>6051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7E85C5-17F8-1479-25D0-B33ED4BB4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88538" y="11996615"/>
          <a:ext cx="9526329" cy="19719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73</xdr:row>
      <xdr:rowOff>0</xdr:rowOff>
    </xdr:from>
    <xdr:to>
      <xdr:col>21</xdr:col>
      <xdr:colOff>123311</xdr:colOff>
      <xdr:row>78</xdr:row>
      <xdr:rowOff>37513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796258-FC83-E70E-26D7-48F8B9D8D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88538" y="14741769"/>
          <a:ext cx="8573696" cy="119079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37</xdr:row>
      <xdr:rowOff>0</xdr:rowOff>
    </xdr:from>
    <xdr:to>
      <xdr:col>34</xdr:col>
      <xdr:colOff>323798</xdr:colOff>
      <xdr:row>50</xdr:row>
      <xdr:rowOff>25740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0A25635-A981-6A51-8A09-8443D8D0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650308" y="7580923"/>
          <a:ext cx="8373644" cy="243874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53</xdr:row>
      <xdr:rowOff>0</xdr:rowOff>
    </xdr:from>
    <xdr:to>
      <xdr:col>49</xdr:col>
      <xdr:colOff>54122</xdr:colOff>
      <xdr:row>70</xdr:row>
      <xdr:rowOff>150647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DCED4A7-2D49-5734-0DE8-D85837890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068312" y="10192987"/>
          <a:ext cx="11098174" cy="427732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14</xdr:row>
      <xdr:rowOff>0</xdr:rowOff>
    </xdr:from>
    <xdr:to>
      <xdr:col>18</xdr:col>
      <xdr:colOff>333768</xdr:colOff>
      <xdr:row>37</xdr:row>
      <xdr:rowOff>56773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EC5E03D-494E-15F7-D9FC-ED3237EF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27664" y="2734654"/>
          <a:ext cx="9192908" cy="431542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5</xdr:row>
      <xdr:rowOff>0</xdr:rowOff>
    </xdr:from>
    <xdr:to>
      <xdr:col>53</xdr:col>
      <xdr:colOff>382329</xdr:colOff>
      <xdr:row>16</xdr:row>
      <xdr:rowOff>126848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4BF556-FF6C-18B1-F97C-2B2B7D89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507714" y="1066800"/>
          <a:ext cx="9526329" cy="216247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6</xdr:row>
      <xdr:rowOff>57150</xdr:rowOff>
    </xdr:from>
    <xdr:to>
      <xdr:col>11</xdr:col>
      <xdr:colOff>85427</xdr:colOff>
      <xdr:row>12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200150"/>
          <a:ext cx="6171902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594360</xdr:colOff>
      <xdr:row>12</xdr:row>
      <xdr:rowOff>175260</xdr:rowOff>
    </xdr:from>
    <xdr:to>
      <xdr:col>10</xdr:col>
      <xdr:colOff>537968</xdr:colOff>
      <xdr:row>18</xdr:row>
      <xdr:rowOff>97297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096D45-9799-A26B-05E9-48D75064E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3960" y="2369820"/>
          <a:ext cx="5430008" cy="1019317"/>
        </a:xfrm>
        <a:prstGeom prst="rect">
          <a:avLst/>
        </a:prstGeom>
      </xdr:spPr>
    </xdr:pic>
    <xdr:clientData/>
  </xdr:twoCellAnchor>
  <xdr:twoCellAnchor editAs="oneCell">
    <xdr:from>
      <xdr:col>11</xdr:col>
      <xdr:colOff>91440</xdr:colOff>
      <xdr:row>6</xdr:row>
      <xdr:rowOff>38100</xdr:rowOff>
    </xdr:from>
    <xdr:to>
      <xdr:col>16</xdr:col>
      <xdr:colOff>206181</xdr:colOff>
      <xdr:row>13</xdr:row>
      <xdr:rowOff>91626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A0E2BC-865E-7540-981C-B7FC0574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97040" y="1135380"/>
          <a:ext cx="3162741" cy="1333686"/>
        </a:xfrm>
        <a:prstGeom prst="rect">
          <a:avLst/>
        </a:prstGeom>
      </xdr:spPr>
    </xdr:pic>
    <xdr:clientData/>
  </xdr:twoCellAnchor>
  <xdr:twoCellAnchor editAs="oneCell">
    <xdr:from>
      <xdr:col>11</xdr:col>
      <xdr:colOff>182880</xdr:colOff>
      <xdr:row>14</xdr:row>
      <xdr:rowOff>114300</xdr:rowOff>
    </xdr:from>
    <xdr:to>
      <xdr:col>15</xdr:col>
      <xdr:colOff>164168</xdr:colOff>
      <xdr:row>22</xdr:row>
      <xdr:rowOff>83820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54C01-B083-DDE1-D90B-4643F928F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88480" y="2674620"/>
          <a:ext cx="2419688" cy="14325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39687</xdr:colOff>
      <xdr:row>22</xdr:row>
      <xdr:rowOff>7938</xdr:rowOff>
    </xdr:from>
    <xdr:to>
      <xdr:col>4</xdr:col>
      <xdr:colOff>79743</xdr:colOff>
      <xdr:row>24</xdr:row>
      <xdr:rowOff>61278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/>
      </xdr:nvSpPr>
      <xdr:spPr>
        <a:xfrm>
          <a:off x="39687" y="5111566"/>
          <a:ext cx="3681707" cy="425479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>
              <a:solidFill>
                <a:schemeClr val="tx1">
                  <a:lumMod val="95000"/>
                  <a:lumOff val="5000"/>
                </a:schemeClr>
              </a:solidFill>
            </a:rPr>
            <a:t>WHEN VARIANCE IS</a:t>
          </a:r>
          <a:r>
            <a:rPr lang="en-IN" sz="1100" baseline="0">
              <a:solidFill>
                <a:schemeClr val="tx1">
                  <a:lumMod val="95000"/>
                  <a:lumOff val="5000"/>
                </a:schemeClr>
              </a:solidFill>
            </a:rPr>
            <a:t> HIGH ,DOES IT ALWAYS OVERFIT?</a:t>
          </a:r>
          <a:endParaRPr lang="en-IN" sz="1100">
            <a:solidFill>
              <a:schemeClr val="tx1">
                <a:lumMod val="95000"/>
                <a:lumOff val="5000"/>
              </a:schemeClr>
            </a:solidFill>
          </a:endParaRPr>
        </a:p>
      </xdr:txBody>
    </xdr:sp>
    <xdr:clientData/>
  </xdr:twoCellAnchor>
  <xdr:twoCellAnchor editAs="oneCell">
    <xdr:from>
      <xdr:col>2</xdr:col>
      <xdr:colOff>0</xdr:colOff>
      <xdr:row>10</xdr:row>
      <xdr:rowOff>138545</xdr:rowOff>
    </xdr:from>
    <xdr:to>
      <xdr:col>8</xdr:col>
      <xdr:colOff>344438</xdr:colOff>
      <xdr:row>19</xdr:row>
      <xdr:rowOff>3048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ECA7BE-8AAA-278B-4503-30BA72934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3682" y="1985818"/>
          <a:ext cx="7657785" cy="1980045"/>
        </a:xfrm>
        <a:prstGeom prst="rect">
          <a:avLst/>
        </a:prstGeom>
      </xdr:spPr>
    </xdr:pic>
    <xdr:clientData/>
  </xdr:twoCellAnchor>
  <xdr:twoCellAnchor editAs="oneCell">
    <xdr:from>
      <xdr:col>10</xdr:col>
      <xdr:colOff>3537857</xdr:colOff>
      <xdr:row>35</xdr:row>
      <xdr:rowOff>610053</xdr:rowOff>
    </xdr:from>
    <xdr:to>
      <xdr:col>11</xdr:col>
      <xdr:colOff>602776</xdr:colOff>
      <xdr:row>68</xdr:row>
      <xdr:rowOff>30285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35F24D-D13C-9034-8FEA-4BD85C40C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328571" y="7794624"/>
          <a:ext cx="6862062" cy="540737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19</xdr:row>
      <xdr:rowOff>0</xdr:rowOff>
    </xdr:from>
    <xdr:to>
      <xdr:col>47</xdr:col>
      <xdr:colOff>572738</xdr:colOff>
      <xdr:row>26</xdr:row>
      <xdr:rowOff>92265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C6ECDC1-554A-60F0-1B73-70F1FDA29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333357" y="3447143"/>
          <a:ext cx="15718444" cy="136226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28</xdr:row>
      <xdr:rowOff>0</xdr:rowOff>
    </xdr:from>
    <xdr:to>
      <xdr:col>33</xdr:col>
      <xdr:colOff>45671</xdr:colOff>
      <xdr:row>33</xdr:row>
      <xdr:rowOff>103200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E9CE3C-BAB1-95F2-7657-377DA7BD1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156714" y="5080000"/>
          <a:ext cx="5515745" cy="123842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35</xdr:row>
      <xdr:rowOff>0</xdr:rowOff>
    </xdr:from>
    <xdr:to>
      <xdr:col>48</xdr:col>
      <xdr:colOff>467252</xdr:colOff>
      <xdr:row>65</xdr:row>
      <xdr:rowOff>8040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2A508F1-672B-29F0-2D48-E33ED767D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818929" y="6429375"/>
          <a:ext cx="13889388" cy="6077798"/>
        </a:xfrm>
        <a:prstGeom prst="rect">
          <a:avLst/>
        </a:prstGeom>
      </xdr:spPr>
    </xdr:pic>
    <xdr:clientData/>
  </xdr:twoCellAnchor>
  <xdr:twoCellAnchor editAs="oneCell">
    <xdr:from>
      <xdr:col>51</xdr:col>
      <xdr:colOff>0</xdr:colOff>
      <xdr:row>38</xdr:row>
      <xdr:rowOff>0</xdr:rowOff>
    </xdr:from>
    <xdr:to>
      <xdr:col>66</xdr:col>
      <xdr:colOff>75425</xdr:colOff>
      <xdr:row>67</xdr:row>
      <xdr:rowOff>2687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2F25AA7-F617-21F9-2AF8-D8FFEBCF0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087326" y="6924261"/>
          <a:ext cx="9269119" cy="52680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10</xdr:col>
      <xdr:colOff>450493</xdr:colOff>
      <xdr:row>58</xdr:row>
      <xdr:rowOff>106715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3B19FD-057A-9DF1-BF88-AFBE8563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0326" y="6778256"/>
          <a:ext cx="12250860" cy="596348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7</xdr:col>
      <xdr:colOff>998066</xdr:colOff>
      <xdr:row>34</xdr:row>
      <xdr:rowOff>5336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8AB4067-011E-9E20-35A8-201BB274F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22698" y="5847907"/>
          <a:ext cx="6058746" cy="172426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23</xdr:row>
      <xdr:rowOff>0</xdr:rowOff>
    </xdr:from>
    <xdr:to>
      <xdr:col>16</xdr:col>
      <xdr:colOff>435442</xdr:colOff>
      <xdr:row>28</xdr:row>
      <xdr:rowOff>137419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7DEFA3C-9FC7-3726-14B4-F658DA9D3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21286" y="5162939"/>
          <a:ext cx="2876951" cy="121937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32</xdr:row>
      <xdr:rowOff>0</xdr:rowOff>
    </xdr:from>
    <xdr:to>
      <xdr:col>18</xdr:col>
      <xdr:colOff>231922</xdr:colOff>
      <xdr:row>36</xdr:row>
      <xdr:rowOff>161586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C73E07-A2CF-4696-6046-AF2A73FD2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0976" y="7427951"/>
          <a:ext cx="3267531" cy="90500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49</xdr:row>
      <xdr:rowOff>0</xdr:rowOff>
    </xdr:from>
    <xdr:to>
      <xdr:col>22</xdr:col>
      <xdr:colOff>1116</xdr:colOff>
      <xdr:row>60</xdr:row>
      <xdr:rowOff>88092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9FE9448-D952-173A-5A2D-6292BBA5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66182" y="10898909"/>
          <a:ext cx="5468113" cy="237205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68</xdr:row>
      <xdr:rowOff>0</xdr:rowOff>
    </xdr:from>
    <xdr:to>
      <xdr:col>23</xdr:col>
      <xdr:colOff>230477</xdr:colOff>
      <xdr:row>80</xdr:row>
      <xdr:rowOff>126748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8CF9D4B-AA97-A544-FD16-36E1B4BF6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90364" y="14408727"/>
          <a:ext cx="4486901" cy="234347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82176</xdr:rowOff>
    </xdr:from>
    <xdr:to>
      <xdr:col>8</xdr:col>
      <xdr:colOff>156883</xdr:colOff>
      <xdr:row>38</xdr:row>
      <xdr:rowOff>159993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DB121F-67F9-3017-0321-905563CAB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4118" y="4803588"/>
          <a:ext cx="5184589" cy="43624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141941</xdr:rowOff>
    </xdr:from>
    <xdr:to>
      <xdr:col>11</xdr:col>
      <xdr:colOff>307361</xdr:colOff>
      <xdr:row>53</xdr:row>
      <xdr:rowOff>139239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450040B-8E49-9C37-3DBD-51AC9B099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131176"/>
          <a:ext cx="7560235" cy="714475"/>
        </a:xfrm>
        <a:prstGeom prst="rect">
          <a:avLst/>
        </a:prstGeom>
      </xdr:spPr>
    </xdr:pic>
    <xdr:clientData/>
  </xdr:twoCellAnchor>
  <xdr:twoCellAnchor>
    <xdr:from>
      <xdr:col>3</xdr:col>
      <xdr:colOff>276411</xdr:colOff>
      <xdr:row>45</xdr:row>
      <xdr:rowOff>119529</xdr:rowOff>
    </xdr:from>
    <xdr:to>
      <xdr:col>3</xdr:col>
      <xdr:colOff>590176</xdr:colOff>
      <xdr:row>50</xdr:row>
      <xdr:rowOff>119530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12A56B20-E9AB-C6D4-95BB-FC230EF4C8EA}"/>
            </a:ext>
          </a:extLst>
        </xdr:cNvPr>
        <xdr:cNvCxnSpPr/>
      </xdr:nvCxnSpPr>
      <xdr:spPr>
        <a:xfrm flipH="1">
          <a:off x="2114176" y="10197353"/>
          <a:ext cx="313765" cy="10907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179294</xdr:colOff>
      <xdr:row>56</xdr:row>
      <xdr:rowOff>164353</xdr:rowOff>
    </xdr:from>
    <xdr:to>
      <xdr:col>3</xdr:col>
      <xdr:colOff>388470</xdr:colOff>
      <xdr:row>59</xdr:row>
      <xdr:rowOff>44823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D2776423-DCC9-A26A-F027-149BD280CFA9}"/>
            </a:ext>
          </a:extLst>
        </xdr:cNvPr>
        <xdr:cNvCxnSpPr/>
      </xdr:nvCxnSpPr>
      <xdr:spPr>
        <a:xfrm flipH="1">
          <a:off x="2017059" y="12408647"/>
          <a:ext cx="209176" cy="4706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410882</xdr:colOff>
      <xdr:row>56</xdr:row>
      <xdr:rowOff>97118</xdr:rowOff>
    </xdr:from>
    <xdr:to>
      <xdr:col>5</xdr:col>
      <xdr:colOff>605117</xdr:colOff>
      <xdr:row>56</xdr:row>
      <xdr:rowOff>104589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42E8885-46DC-BFE6-8FF6-CB7E89FAB31F}"/>
            </a:ext>
          </a:extLst>
        </xdr:cNvPr>
        <xdr:cNvCxnSpPr/>
      </xdr:nvCxnSpPr>
      <xdr:spPr>
        <a:xfrm>
          <a:off x="3212353" y="12356353"/>
          <a:ext cx="806823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40</xdr:col>
      <xdr:colOff>0</xdr:colOff>
      <xdr:row>17</xdr:row>
      <xdr:rowOff>0</xdr:rowOff>
    </xdr:from>
    <xdr:to>
      <xdr:col>50</xdr:col>
      <xdr:colOff>447285</xdr:colOff>
      <xdr:row>30</xdr:row>
      <xdr:rowOff>282756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7FE6843-3E6A-9404-E8FE-C78C22937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257000" y="4452471"/>
          <a:ext cx="6573167" cy="32770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36</xdr:row>
      <xdr:rowOff>0</xdr:rowOff>
    </xdr:from>
    <xdr:to>
      <xdr:col>55</xdr:col>
      <xdr:colOff>204137</xdr:colOff>
      <xdr:row>54</xdr:row>
      <xdr:rowOff>33772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1E7B8C0-894C-5979-27D8-4A773CA9B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257000" y="8128000"/>
          <a:ext cx="9392961" cy="3791479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</xdr:row>
      <xdr:rowOff>1</xdr:rowOff>
    </xdr:from>
    <xdr:to>
      <xdr:col>57</xdr:col>
      <xdr:colOff>493020</xdr:colOff>
      <xdr:row>87</xdr:row>
      <xdr:rowOff>174416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E1193F-48C7-45C6-78B6-3D72DCB51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976904" y="13194083"/>
          <a:ext cx="10785239" cy="55636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38</xdr:col>
      <xdr:colOff>283926</xdr:colOff>
      <xdr:row>5</xdr:row>
      <xdr:rowOff>44158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E1B271C-C15C-AB67-8C07-19245D768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084297" y="445129"/>
          <a:ext cx="5172797" cy="828791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27</xdr:row>
      <xdr:rowOff>0</xdr:rowOff>
    </xdr:from>
    <xdr:to>
      <xdr:col>88</xdr:col>
      <xdr:colOff>291587</xdr:colOff>
      <xdr:row>60</xdr:row>
      <xdr:rowOff>114753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A9F06-B0B4-DB28-5214-4E87E8A15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3750871" y="6593941"/>
          <a:ext cx="10069330" cy="7297168"/>
        </a:xfrm>
        <a:prstGeom prst="rect">
          <a:avLst/>
        </a:prstGeom>
      </xdr:spPr>
    </xdr:pic>
    <xdr:clientData/>
  </xdr:twoCellAnchor>
  <xdr:twoCellAnchor>
    <xdr:from>
      <xdr:col>75</xdr:col>
      <xdr:colOff>288526</xdr:colOff>
      <xdr:row>16</xdr:row>
      <xdr:rowOff>53782</xdr:rowOff>
    </xdr:from>
    <xdr:to>
      <xdr:col>82</xdr:col>
      <xdr:colOff>498265</xdr:colOff>
      <xdr:row>16</xdr:row>
      <xdr:rowOff>99050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EA751B18-3410-26FA-AE93-80E67F31AD36}"/>
            </a:ext>
          </a:extLst>
        </xdr:cNvPr>
        <xdr:cNvCxnSpPr/>
      </xdr:nvCxnSpPr>
      <xdr:spPr>
        <a:xfrm flipV="1">
          <a:off x="45758155" y="4527811"/>
          <a:ext cx="4476939" cy="452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54</xdr:col>
      <xdr:colOff>0</xdr:colOff>
      <xdr:row>2</xdr:row>
      <xdr:rowOff>0</xdr:rowOff>
    </xdr:from>
    <xdr:to>
      <xdr:col>68</xdr:col>
      <xdr:colOff>118670</xdr:colOff>
      <xdr:row>6</xdr:row>
      <xdr:rowOff>295469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77B9DC-12C7-A681-754A-E79C12F3D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2337375" y="460375"/>
          <a:ext cx="8564170" cy="1390844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7</xdr:row>
      <xdr:rowOff>0</xdr:rowOff>
    </xdr:from>
    <xdr:to>
      <xdr:col>74</xdr:col>
      <xdr:colOff>325512</xdr:colOff>
      <xdr:row>11</xdr:row>
      <xdr:rowOff>168904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467F096-57B7-F203-2C2A-6433B2D6F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3277629" y="1872343"/>
          <a:ext cx="11907912" cy="1257475"/>
        </a:xfrm>
        <a:prstGeom prst="rect">
          <a:avLst/>
        </a:prstGeom>
      </xdr:spPr>
    </xdr:pic>
    <xdr:clientData/>
  </xdr:twoCellAnchor>
  <xdr:twoCellAnchor editAs="oneCell">
    <xdr:from>
      <xdr:col>75</xdr:col>
      <xdr:colOff>391886</xdr:colOff>
      <xdr:row>2</xdr:row>
      <xdr:rowOff>97971</xdr:rowOff>
    </xdr:from>
    <xdr:to>
      <xdr:col>90</xdr:col>
      <xdr:colOff>116899</xdr:colOff>
      <xdr:row>18</xdr:row>
      <xdr:rowOff>150329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60A37F8-2B38-6F0F-4AB1-451A977F8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5861515" y="555171"/>
          <a:ext cx="8869013" cy="4667901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18</xdr:row>
      <xdr:rowOff>0</xdr:rowOff>
    </xdr:from>
    <xdr:to>
      <xdr:col>70</xdr:col>
      <xdr:colOff>477508</xdr:colOff>
      <xdr:row>24</xdr:row>
      <xdr:rowOff>20593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D69599F-0F3F-7CFF-11B7-88FD1CCEC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887229" y="5072743"/>
          <a:ext cx="9011908" cy="1305107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87</xdr:row>
      <xdr:rowOff>174172</xdr:rowOff>
    </xdr:from>
    <xdr:to>
      <xdr:col>14</xdr:col>
      <xdr:colOff>21772</xdr:colOff>
      <xdr:row>87</xdr:row>
      <xdr:rowOff>283029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79B63B74-8E52-9905-F3D6-11DED93DC1CD}"/>
            </a:ext>
          </a:extLst>
        </xdr:cNvPr>
        <xdr:cNvSpPr/>
      </xdr:nvSpPr>
      <xdr:spPr>
        <a:xfrm>
          <a:off x="7837714" y="19485429"/>
          <a:ext cx="631372" cy="108857"/>
        </a:xfrm>
        <a:custGeom>
          <a:avLst/>
          <a:gdLst>
            <a:gd name="connsiteX0" fmla="*/ 0 w 631372"/>
            <a:gd name="connsiteY0" fmla="*/ 32657 h 108857"/>
            <a:gd name="connsiteX1" fmla="*/ 631372 w 631372"/>
            <a:gd name="connsiteY1" fmla="*/ 0 h 108857"/>
            <a:gd name="connsiteX2" fmla="*/ 631372 w 631372"/>
            <a:gd name="connsiteY2" fmla="*/ 0 h 108857"/>
            <a:gd name="connsiteX3" fmla="*/ 609600 w 631372"/>
            <a:gd name="connsiteY3" fmla="*/ 108857 h 10885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631372" h="108857">
              <a:moveTo>
                <a:pt x="0" y="32657"/>
              </a:moveTo>
              <a:lnTo>
                <a:pt x="631372" y="0"/>
              </a:lnTo>
              <a:lnTo>
                <a:pt x="631372" y="0"/>
              </a:lnTo>
              <a:lnTo>
                <a:pt x="609600" y="108857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14</xdr:col>
      <xdr:colOff>0</xdr:colOff>
      <xdr:row>91</xdr:row>
      <xdr:rowOff>0</xdr:rowOff>
    </xdr:from>
    <xdr:to>
      <xdr:col>27</xdr:col>
      <xdr:colOff>496475</xdr:colOff>
      <xdr:row>96</xdr:row>
      <xdr:rowOff>74979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A761DDE-697B-F5BC-B362-9F2D6E311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447314" y="20236543"/>
          <a:ext cx="8421275" cy="100026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5</xdr:row>
      <xdr:rowOff>0</xdr:rowOff>
    </xdr:from>
    <xdr:to>
      <xdr:col>18</xdr:col>
      <xdr:colOff>10632</xdr:colOff>
      <xdr:row>35</xdr:row>
      <xdr:rowOff>124608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1A70DA-48FA-59F0-B6B9-3F6999EAB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1143000"/>
          <a:ext cx="7935432" cy="561100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37</xdr:row>
      <xdr:rowOff>0</xdr:rowOff>
    </xdr:from>
    <xdr:to>
      <xdr:col>10</xdr:col>
      <xdr:colOff>410058</xdr:colOff>
      <xdr:row>53</xdr:row>
      <xdr:rowOff>103293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F0D0C5-F117-9736-E02F-C1CC92295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00" y="6995160"/>
          <a:ext cx="3458058" cy="302937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57</xdr:row>
      <xdr:rowOff>0</xdr:rowOff>
    </xdr:from>
    <xdr:to>
      <xdr:col>19</xdr:col>
      <xdr:colOff>172665</xdr:colOff>
      <xdr:row>97</xdr:row>
      <xdr:rowOff>1021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D35FB7-9DE8-B358-BB66-3A7F05D8B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48000" y="10881360"/>
          <a:ext cx="8707065" cy="731622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99</xdr:row>
      <xdr:rowOff>0</xdr:rowOff>
    </xdr:from>
    <xdr:to>
      <xdr:col>19</xdr:col>
      <xdr:colOff>229823</xdr:colOff>
      <xdr:row>140</xdr:row>
      <xdr:rowOff>18194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18D7193-CACD-ED22-CCFC-E9A0120BE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48000" y="18562320"/>
          <a:ext cx="8764223" cy="751627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142</xdr:row>
      <xdr:rowOff>0</xdr:rowOff>
    </xdr:from>
    <xdr:to>
      <xdr:col>19</xdr:col>
      <xdr:colOff>191718</xdr:colOff>
      <xdr:row>182</xdr:row>
      <xdr:rowOff>134390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6FB4B68-E0A8-B9C1-C640-745B36980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48000" y="26426160"/>
          <a:ext cx="8726118" cy="744959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184</xdr:row>
      <xdr:rowOff>0</xdr:rowOff>
    </xdr:from>
    <xdr:to>
      <xdr:col>18</xdr:col>
      <xdr:colOff>515528</xdr:colOff>
      <xdr:row>223</xdr:row>
      <xdr:rowOff>164848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1467E0D-8F91-4D58-F5DC-F37B2B877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48000" y="34107120"/>
          <a:ext cx="8440328" cy="7297168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4"/>
  <sheetViews>
    <sheetView zoomScale="120" zoomScaleNormal="120" workbookViewId="0">
      <selection activeCell="K7" sqref="K7"/>
    </sheetView>
  </sheetViews>
  <sheetFormatPr defaultRowHeight="14.4" x14ac:dyDescent="0.3"/>
  <cols>
    <col min="8" max="8" width="6.6640625" customWidth="1"/>
    <col min="9" max="9" width="49.109375" customWidth="1"/>
  </cols>
  <sheetData>
    <row r="1" spans="1:9" x14ac:dyDescent="0.3">
      <c r="B1" s="4" t="s">
        <v>0</v>
      </c>
      <c r="C1" s="4" t="s">
        <v>1</v>
      </c>
      <c r="E1" s="4" t="s">
        <v>0</v>
      </c>
      <c r="F1" s="4" t="s">
        <v>1</v>
      </c>
    </row>
    <row r="2" spans="1:9" x14ac:dyDescent="0.3">
      <c r="B2" s="5">
        <v>22</v>
      </c>
      <c r="C2" s="5">
        <v>4</v>
      </c>
      <c r="E2" s="10">
        <f>(B2-$B$12)^2</f>
        <v>94.089999999999989</v>
      </c>
      <c r="F2" s="5">
        <f>(C2-$C$12)^2</f>
        <v>767.29</v>
      </c>
      <c r="I2" t="s">
        <v>96</v>
      </c>
    </row>
    <row r="3" spans="1:9" x14ac:dyDescent="0.3">
      <c r="B3" s="5">
        <v>39</v>
      </c>
      <c r="C3" s="5">
        <v>51</v>
      </c>
      <c r="E3" s="10">
        <f t="shared" ref="E3:E11" si="0">(B3-$B$12)^2</f>
        <v>53.290000000000013</v>
      </c>
      <c r="F3" s="5">
        <f t="shared" ref="F3:F11" si="1">(C3-$C$12)^2</f>
        <v>372.49</v>
      </c>
    </row>
    <row r="4" spans="1:9" x14ac:dyDescent="0.3">
      <c r="B4" s="5">
        <v>29</v>
      </c>
      <c r="C4" s="5">
        <v>41</v>
      </c>
      <c r="E4" s="10">
        <f t="shared" si="0"/>
        <v>7.2899999999999965</v>
      </c>
      <c r="F4" s="5">
        <f t="shared" si="1"/>
        <v>86.490000000000009</v>
      </c>
    </row>
    <row r="5" spans="1:9" x14ac:dyDescent="0.3">
      <c r="B5" s="5">
        <v>31</v>
      </c>
      <c r="C5" s="5">
        <v>39</v>
      </c>
      <c r="E5" s="10">
        <f t="shared" si="0"/>
        <v>0.48999999999999899</v>
      </c>
      <c r="F5" s="5">
        <f t="shared" si="1"/>
        <v>53.290000000000013</v>
      </c>
    </row>
    <row r="6" spans="1:9" x14ac:dyDescent="0.3">
      <c r="B6" s="5">
        <v>33</v>
      </c>
      <c r="C6" s="5">
        <v>9</v>
      </c>
      <c r="E6" s="10">
        <f t="shared" si="0"/>
        <v>1.6900000000000019</v>
      </c>
      <c r="F6" s="5">
        <f t="shared" si="1"/>
        <v>515.29</v>
      </c>
    </row>
    <row r="7" spans="1:9" x14ac:dyDescent="0.3">
      <c r="B7" s="5">
        <v>36</v>
      </c>
      <c r="C7" s="5">
        <v>55</v>
      </c>
      <c r="E7" s="10">
        <f t="shared" si="0"/>
        <v>18.490000000000006</v>
      </c>
      <c r="F7" s="5">
        <f t="shared" si="1"/>
        <v>542.89</v>
      </c>
    </row>
    <row r="8" spans="1:9" x14ac:dyDescent="0.3">
      <c r="B8" s="5">
        <v>34</v>
      </c>
      <c r="C8" s="5">
        <v>6</v>
      </c>
      <c r="E8" s="10">
        <f t="shared" si="0"/>
        <v>5.2900000000000036</v>
      </c>
      <c r="F8" s="5">
        <f t="shared" si="1"/>
        <v>660.49</v>
      </c>
    </row>
    <row r="9" spans="1:9" x14ac:dyDescent="0.3">
      <c r="B9" s="5">
        <v>40</v>
      </c>
      <c r="C9" s="5">
        <v>26</v>
      </c>
      <c r="E9" s="10">
        <f t="shared" si="0"/>
        <v>68.890000000000015</v>
      </c>
      <c r="F9" s="5">
        <f t="shared" si="1"/>
        <v>32.489999999999995</v>
      </c>
    </row>
    <row r="10" spans="1:9" x14ac:dyDescent="0.3">
      <c r="B10" s="5">
        <v>30</v>
      </c>
      <c r="C10" s="5">
        <v>68</v>
      </c>
      <c r="E10" s="10">
        <f t="shared" si="0"/>
        <v>2.8899999999999975</v>
      </c>
      <c r="F10" s="5">
        <f t="shared" si="1"/>
        <v>1317.6899999999998</v>
      </c>
    </row>
    <row r="11" spans="1:9" x14ac:dyDescent="0.3">
      <c r="B11" s="5">
        <v>23</v>
      </c>
      <c r="C11" s="5">
        <v>18</v>
      </c>
      <c r="E11" s="10">
        <f t="shared" si="0"/>
        <v>75.689999999999984</v>
      </c>
      <c r="F11" s="5">
        <f t="shared" si="1"/>
        <v>187.68999999999997</v>
      </c>
    </row>
    <row r="12" spans="1:9" x14ac:dyDescent="0.3">
      <c r="A12" s="3" t="s">
        <v>2</v>
      </c>
      <c r="B12" s="9">
        <f>AVERAGE(B2:B11)</f>
        <v>31.7</v>
      </c>
      <c r="C12" s="9">
        <f>AVERAGE(C2:C11)</f>
        <v>31.7</v>
      </c>
      <c r="E12" s="9">
        <f>AVERAGE(E2:E11)</f>
        <v>32.809999999999995</v>
      </c>
      <c r="F12" s="9">
        <f>AVERAGE(F2:F11)</f>
        <v>453.60999999999984</v>
      </c>
    </row>
    <row r="13" spans="1:9" x14ac:dyDescent="0.3">
      <c r="A13" s="3" t="s">
        <v>3</v>
      </c>
      <c r="B13" s="2">
        <f>_xlfn.VAR.P(B2:B11)</f>
        <v>32.81</v>
      </c>
      <c r="C13" s="2">
        <f>_xlfn.VAR.P(C2:C11)</f>
        <v>453.61</v>
      </c>
      <c r="E13" s="11">
        <f>SQRT(E12)</f>
        <v>5.7280013966478744</v>
      </c>
      <c r="F13" s="11">
        <f>SQRT(F12)</f>
        <v>21.298121982935488</v>
      </c>
    </row>
    <row r="14" spans="1:9" x14ac:dyDescent="0.3">
      <c r="A14" s="3" t="s">
        <v>4</v>
      </c>
      <c r="B14" s="2">
        <f>_xlfn.STDEV.P(B2:B11)</f>
        <v>5.7280013966478744</v>
      </c>
      <c r="C14" s="2">
        <f>_xlfn.STDEV.P(C2:C11)</f>
        <v>21.298121982935491</v>
      </c>
    </row>
  </sheetData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D25"/>
  <sheetViews>
    <sheetView topLeftCell="C1" zoomScaleNormal="100" workbookViewId="0">
      <selection activeCell="B16" sqref="B16"/>
    </sheetView>
  </sheetViews>
  <sheetFormatPr defaultRowHeight="14.4" x14ac:dyDescent="0.3"/>
  <cols>
    <col min="1" max="1" width="20.77734375" bestFit="1" customWidth="1"/>
    <col min="2" max="2" width="14.88671875" bestFit="1" customWidth="1"/>
    <col min="3" max="3" width="16" customWidth="1"/>
    <col min="4" max="4" width="15.5546875" customWidth="1"/>
    <col min="5" max="5" width="18.21875" customWidth="1"/>
    <col min="6" max="6" width="26.109375" customWidth="1"/>
    <col min="7" max="7" width="12.88671875" bestFit="1" customWidth="1"/>
    <col min="10" max="10" width="19" bestFit="1" customWidth="1"/>
    <col min="14" max="14" width="10.44140625" bestFit="1" customWidth="1"/>
    <col min="16" max="16" width="15" bestFit="1" customWidth="1"/>
    <col min="21" max="21" width="10.44140625" bestFit="1" customWidth="1"/>
    <col min="23" max="23" width="13.88671875" bestFit="1" customWidth="1"/>
    <col min="27" max="27" width="9.6640625" bestFit="1" customWidth="1"/>
  </cols>
  <sheetData>
    <row r="1" spans="1:30" x14ac:dyDescent="0.3">
      <c r="C1" s="131" t="s">
        <v>130</v>
      </c>
      <c r="D1" s="131"/>
      <c r="M1" s="40"/>
      <c r="N1" s="41"/>
      <c r="O1" s="133" t="s">
        <v>145</v>
      </c>
      <c r="P1" s="133"/>
      <c r="Q1" s="42"/>
      <c r="W1" t="s">
        <v>157</v>
      </c>
      <c r="AC1" t="s">
        <v>158</v>
      </c>
    </row>
    <row r="2" spans="1:30" x14ac:dyDescent="0.3">
      <c r="C2" t="s">
        <v>84</v>
      </c>
      <c r="D2" t="s">
        <v>85</v>
      </c>
      <c r="H2" s="35" t="s">
        <v>93</v>
      </c>
      <c r="I2" s="35" t="s">
        <v>94</v>
      </c>
      <c r="M2" s="43"/>
      <c r="O2" s="35" t="s">
        <v>82</v>
      </c>
      <c r="P2" s="35" t="s">
        <v>83</v>
      </c>
      <c r="Q2" s="44"/>
      <c r="V2" s="35" t="s">
        <v>82</v>
      </c>
      <c r="W2" s="35" t="s">
        <v>83</v>
      </c>
      <c r="AB2" t="s">
        <v>82</v>
      </c>
      <c r="AC2" t="s">
        <v>83</v>
      </c>
    </row>
    <row r="3" spans="1:30" x14ac:dyDescent="0.3">
      <c r="A3" s="35" t="s">
        <v>129</v>
      </c>
      <c r="B3" t="s">
        <v>84</v>
      </c>
      <c r="C3" s="36" t="s">
        <v>86</v>
      </c>
      <c r="D3" s="37" t="s">
        <v>89</v>
      </c>
      <c r="G3" s="35" t="s">
        <v>93</v>
      </c>
      <c r="H3" s="33">
        <v>41</v>
      </c>
      <c r="I3" s="33">
        <v>14</v>
      </c>
      <c r="J3" t="s">
        <v>135</v>
      </c>
      <c r="M3" s="134" t="s">
        <v>146</v>
      </c>
      <c r="N3" s="35" t="s">
        <v>82</v>
      </c>
      <c r="O3">
        <v>0</v>
      </c>
      <c r="P3">
        <v>3</v>
      </c>
      <c r="Q3" s="44">
        <v>3</v>
      </c>
      <c r="U3" s="35" t="s">
        <v>82</v>
      </c>
      <c r="V3">
        <v>3</v>
      </c>
      <c r="W3">
        <v>0</v>
      </c>
      <c r="X3">
        <v>3</v>
      </c>
      <c r="AA3" t="s">
        <v>82</v>
      </c>
      <c r="AB3">
        <v>3</v>
      </c>
      <c r="AC3">
        <v>0</v>
      </c>
      <c r="AD3">
        <v>3</v>
      </c>
    </row>
    <row r="4" spans="1:30" x14ac:dyDescent="0.3">
      <c r="A4" s="35"/>
      <c r="B4" t="s">
        <v>85</v>
      </c>
      <c r="C4" s="37" t="s">
        <v>88</v>
      </c>
      <c r="D4" s="36" t="s">
        <v>87</v>
      </c>
      <c r="G4" s="35" t="s">
        <v>94</v>
      </c>
      <c r="H4" s="33">
        <v>7</v>
      </c>
      <c r="I4" s="33">
        <v>38</v>
      </c>
      <c r="J4" t="s">
        <v>136</v>
      </c>
      <c r="M4" s="134"/>
      <c r="N4" s="35" t="s">
        <v>83</v>
      </c>
      <c r="O4">
        <v>0</v>
      </c>
      <c r="P4">
        <v>97</v>
      </c>
      <c r="Q4" s="44">
        <v>97</v>
      </c>
      <c r="U4" s="35" t="s">
        <v>83</v>
      </c>
      <c r="V4">
        <v>97</v>
      </c>
      <c r="W4">
        <v>0</v>
      </c>
      <c r="X4">
        <v>97</v>
      </c>
      <c r="AA4" t="s">
        <v>83</v>
      </c>
      <c r="AB4">
        <v>0</v>
      </c>
      <c r="AC4">
        <v>97</v>
      </c>
      <c r="AD4">
        <v>97</v>
      </c>
    </row>
    <row r="5" spans="1:30" x14ac:dyDescent="0.3">
      <c r="M5" s="43"/>
      <c r="Q5" s="44"/>
    </row>
    <row r="6" spans="1:30" x14ac:dyDescent="0.3">
      <c r="M6" s="43"/>
      <c r="Q6" s="44"/>
    </row>
    <row r="7" spans="1:30" x14ac:dyDescent="0.3">
      <c r="A7" t="s">
        <v>152</v>
      </c>
      <c r="B7" s="35" t="s">
        <v>90</v>
      </c>
      <c r="C7" t="s">
        <v>131</v>
      </c>
      <c r="F7" s="36" t="s">
        <v>144</v>
      </c>
      <c r="G7" s="35" t="s">
        <v>90</v>
      </c>
      <c r="H7">
        <f>SUM(H3,I4)/SUM(H3:I4)</f>
        <v>0.79</v>
      </c>
      <c r="M7" s="43"/>
      <c r="N7" s="35" t="s">
        <v>90</v>
      </c>
      <c r="O7">
        <f>SUM(O3,P4)/SUM(O3:P4)</f>
        <v>0.97</v>
      </c>
      <c r="P7" t="s">
        <v>147</v>
      </c>
      <c r="Q7" s="44"/>
    </row>
    <row r="8" spans="1:30" x14ac:dyDescent="0.3">
      <c r="B8" s="35" t="s">
        <v>299</v>
      </c>
      <c r="C8" t="s">
        <v>132</v>
      </c>
      <c r="G8" s="35" t="s">
        <v>133</v>
      </c>
      <c r="H8">
        <f>H3/I8</f>
        <v>0.74545454545454548</v>
      </c>
      <c r="I8">
        <f>H3+I3</f>
        <v>55</v>
      </c>
      <c r="J8" s="35" t="s">
        <v>134</v>
      </c>
      <c r="K8">
        <f>I4/L8</f>
        <v>0.84444444444444444</v>
      </c>
      <c r="L8">
        <f>H4+I4</f>
        <v>45</v>
      </c>
      <c r="M8" s="45"/>
      <c r="N8" s="46" t="s">
        <v>95</v>
      </c>
      <c r="O8" s="47">
        <f>O3/SUM(O3:P3)</f>
        <v>0</v>
      </c>
      <c r="P8" s="47" t="s">
        <v>149</v>
      </c>
      <c r="Q8" s="48"/>
      <c r="U8" s="35" t="s">
        <v>95</v>
      </c>
      <c r="V8">
        <f>V3/SUM(V3:W3)</f>
        <v>1</v>
      </c>
      <c r="W8" t="s">
        <v>150</v>
      </c>
      <c r="AA8" t="s">
        <v>95</v>
      </c>
      <c r="AB8">
        <f>AB3/SUM(AB3:AC3)</f>
        <v>1</v>
      </c>
    </row>
    <row r="9" spans="1:30" x14ac:dyDescent="0.3">
      <c r="B9" s="35" t="s">
        <v>91</v>
      </c>
      <c r="C9" t="s">
        <v>139</v>
      </c>
      <c r="G9" s="35" t="s">
        <v>137</v>
      </c>
      <c r="H9">
        <f>41/48</f>
        <v>0.85416666666666663</v>
      </c>
      <c r="J9" s="35" t="s">
        <v>138</v>
      </c>
      <c r="K9">
        <f>38/(38+14)</f>
        <v>0.73076923076923073</v>
      </c>
      <c r="O9" t="s">
        <v>156</v>
      </c>
      <c r="U9" s="35" t="s">
        <v>91</v>
      </c>
      <c r="V9">
        <f>V3/SUM(V3:V4)</f>
        <v>0.03</v>
      </c>
      <c r="AA9" t="s">
        <v>91</v>
      </c>
      <c r="AB9">
        <f>AB3/SUM(AB3:AB4)</f>
        <v>1</v>
      </c>
    </row>
    <row r="10" spans="1:30" x14ac:dyDescent="0.3">
      <c r="B10" s="35" t="s">
        <v>92</v>
      </c>
      <c r="C10" t="s">
        <v>140</v>
      </c>
      <c r="U10" s="35" t="s">
        <v>92</v>
      </c>
      <c r="V10" s="16">
        <f>(2*V9*V8)/(V9+V8)</f>
        <v>5.8252427184466014E-2</v>
      </c>
      <c r="AA10" t="s">
        <v>92</v>
      </c>
      <c r="AB10" s="16">
        <f>(2*AB9*AB8)/(AB9+AB8)</f>
        <v>1</v>
      </c>
    </row>
    <row r="11" spans="1:30" x14ac:dyDescent="0.3">
      <c r="A11" t="s">
        <v>153</v>
      </c>
      <c r="B11" s="35" t="s">
        <v>154</v>
      </c>
      <c r="C11" t="s">
        <v>155</v>
      </c>
    </row>
    <row r="12" spans="1:30" x14ac:dyDescent="0.3">
      <c r="I12" s="33"/>
      <c r="M12" s="39" t="s">
        <v>148</v>
      </c>
      <c r="N12" s="39"/>
      <c r="O12" s="39"/>
      <c r="P12" s="39"/>
    </row>
    <row r="13" spans="1:30" x14ac:dyDescent="0.3">
      <c r="A13" s="35" t="s">
        <v>141</v>
      </c>
      <c r="B13" s="35"/>
      <c r="C13" s="38" t="s">
        <v>141</v>
      </c>
      <c r="R13" s="49" t="s">
        <v>151</v>
      </c>
      <c r="S13" s="49"/>
      <c r="T13" s="49"/>
      <c r="U13" s="49"/>
      <c r="V13" s="49"/>
      <c r="W13" s="49"/>
      <c r="X13" s="49"/>
    </row>
    <row r="14" spans="1:30" x14ac:dyDescent="0.3">
      <c r="C14" s="50" t="s">
        <v>142</v>
      </c>
      <c r="D14" s="50"/>
      <c r="E14" s="50"/>
      <c r="F14" s="50"/>
    </row>
    <row r="15" spans="1:30" x14ac:dyDescent="0.3">
      <c r="C15" s="50" t="s">
        <v>143</v>
      </c>
      <c r="D15" s="50"/>
      <c r="E15" s="50"/>
      <c r="F15" s="50"/>
    </row>
    <row r="16" spans="1:30" x14ac:dyDescent="0.3">
      <c r="C16" t="s">
        <v>159</v>
      </c>
    </row>
    <row r="17" spans="3:22" x14ac:dyDescent="0.3">
      <c r="C17" s="50" t="s">
        <v>160</v>
      </c>
      <c r="D17" s="50"/>
      <c r="E17" s="50"/>
      <c r="F17" s="50"/>
    </row>
    <row r="18" spans="3:22" x14ac:dyDescent="0.3">
      <c r="C18" s="50" t="s">
        <v>161</v>
      </c>
      <c r="D18" s="50"/>
      <c r="E18" s="50"/>
      <c r="F18" s="50"/>
      <c r="V18" s="35"/>
    </row>
    <row r="20" spans="3:22" x14ac:dyDescent="0.3">
      <c r="C20" s="50" t="s">
        <v>162</v>
      </c>
    </row>
    <row r="21" spans="3:22" x14ac:dyDescent="0.3">
      <c r="C21" s="50" t="s">
        <v>163</v>
      </c>
      <c r="I21" s="50"/>
    </row>
    <row r="23" spans="3:22" x14ac:dyDescent="0.3">
      <c r="F23" s="50"/>
    </row>
    <row r="25" spans="3:22" x14ac:dyDescent="0.3">
      <c r="F25" s="50"/>
    </row>
  </sheetData>
  <mergeCells count="3">
    <mergeCell ref="C1:D1"/>
    <mergeCell ref="O1:P1"/>
    <mergeCell ref="M3:M4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AF517A-5735-497D-A2F2-7920DE932FFC}">
  <dimension ref="A2:BR88"/>
  <sheetViews>
    <sheetView topLeftCell="C65" zoomScale="70" zoomScaleNormal="54" workbookViewId="0">
      <selection activeCell="AD100" sqref="AD100"/>
    </sheetView>
  </sheetViews>
  <sheetFormatPr defaultRowHeight="14.4" x14ac:dyDescent="0.3"/>
  <cols>
    <col min="4" max="4" width="14" customWidth="1"/>
    <col min="11" max="11" width="11.21875" customWidth="1"/>
    <col min="12" max="12" width="8.88671875" customWidth="1"/>
    <col min="13" max="13" width="0.21875" customWidth="1"/>
  </cols>
  <sheetData>
    <row r="2" spans="1:70" ht="21" x14ac:dyDescent="0.4">
      <c r="A2" s="3" t="s">
        <v>247</v>
      </c>
      <c r="B2" s="3"/>
      <c r="C2" s="3"/>
      <c r="D2" s="3"/>
      <c r="G2" s="63" t="s">
        <v>253</v>
      </c>
      <c r="H2" s="64"/>
      <c r="I2" s="64"/>
      <c r="J2" s="64"/>
      <c r="K2" s="64"/>
      <c r="L2" s="64"/>
      <c r="M2" s="64"/>
      <c r="N2" s="64"/>
      <c r="O2" s="64"/>
      <c r="P2" s="64"/>
      <c r="Q2" s="64"/>
      <c r="R2" s="64"/>
    </row>
    <row r="3" spans="1:70" ht="15" thickBot="1" x14ac:dyDescent="0.35">
      <c r="A3" s="3" t="s">
        <v>248</v>
      </c>
    </row>
    <row r="4" spans="1:70" ht="24" thickBot="1" x14ac:dyDescent="0.5">
      <c r="A4" s="3" t="s">
        <v>249</v>
      </c>
      <c r="B4" s="3"/>
      <c r="C4" s="3"/>
      <c r="D4" s="3"/>
      <c r="E4" s="3" t="s">
        <v>251</v>
      </c>
      <c r="F4" s="3"/>
      <c r="J4" s="68" t="s">
        <v>254</v>
      </c>
      <c r="K4" s="69"/>
      <c r="L4" s="70"/>
      <c r="M4" s="67" t="s">
        <v>255</v>
      </c>
      <c r="N4" s="67"/>
      <c r="O4" s="67"/>
      <c r="P4" s="67"/>
      <c r="Q4" s="67"/>
    </row>
    <row r="5" spans="1:70" ht="23.4" x14ac:dyDescent="0.45">
      <c r="A5" s="3" t="s">
        <v>250</v>
      </c>
      <c r="B5" s="3"/>
      <c r="C5" s="3"/>
      <c r="J5" s="67"/>
      <c r="K5" s="67"/>
      <c r="L5" s="67"/>
      <c r="M5" s="67" t="s">
        <v>256</v>
      </c>
      <c r="N5" s="67"/>
      <c r="O5" s="67"/>
      <c r="P5" s="67"/>
      <c r="Q5" s="67"/>
    </row>
    <row r="6" spans="1:70" ht="23.4" x14ac:dyDescent="0.45">
      <c r="A6" s="65" t="s">
        <v>252</v>
      </c>
      <c r="B6" s="66"/>
      <c r="J6" s="67"/>
      <c r="K6" s="67"/>
      <c r="L6" s="67"/>
      <c r="M6" s="67" t="s">
        <v>257</v>
      </c>
      <c r="N6" s="67"/>
      <c r="O6" s="67"/>
      <c r="P6" s="67"/>
      <c r="Q6" s="67"/>
    </row>
    <row r="7" spans="1:70" ht="25.8" x14ac:dyDescent="0.5">
      <c r="A7" s="3" t="s">
        <v>329</v>
      </c>
      <c r="AF7" s="119" t="s">
        <v>327</v>
      </c>
      <c r="AG7" s="119"/>
      <c r="AH7" s="119"/>
      <c r="AI7" s="119"/>
      <c r="AJ7" s="119"/>
      <c r="AK7" s="119"/>
      <c r="AL7" s="119"/>
      <c r="AM7" s="119"/>
      <c r="AN7" s="119"/>
      <c r="AO7" s="119"/>
      <c r="AP7" s="112"/>
      <c r="AQ7" s="112"/>
      <c r="AR7" s="112"/>
      <c r="AS7" s="112"/>
      <c r="AT7" s="112"/>
    </row>
    <row r="8" spans="1:70" ht="23.4" x14ac:dyDescent="0.45">
      <c r="M8" s="67" t="s">
        <v>258</v>
      </c>
      <c r="N8" s="39"/>
      <c r="O8" s="39"/>
      <c r="AI8" s="118" t="s">
        <v>328</v>
      </c>
      <c r="AJ8" s="118"/>
      <c r="AK8" s="118"/>
      <c r="AL8" s="118"/>
      <c r="AM8" s="113"/>
      <c r="AN8" s="113"/>
      <c r="AO8" s="113"/>
    </row>
    <row r="9" spans="1:70" ht="24" thickBot="1" x14ac:dyDescent="0.5">
      <c r="M9" s="71" t="s">
        <v>259</v>
      </c>
      <c r="N9" s="39"/>
    </row>
    <row r="10" spans="1:70" ht="24" thickBot="1" x14ac:dyDescent="0.5">
      <c r="B10" s="75" t="s">
        <v>269</v>
      </c>
      <c r="C10" s="76"/>
      <c r="D10" s="76" t="s">
        <v>270</v>
      </c>
      <c r="E10" s="76"/>
      <c r="F10" s="76"/>
      <c r="G10" s="76"/>
      <c r="H10" s="76"/>
      <c r="I10" s="76"/>
      <c r="J10" s="76"/>
      <c r="K10" s="76"/>
      <c r="L10" s="76"/>
      <c r="M10" s="77"/>
      <c r="N10" s="71" t="s">
        <v>260</v>
      </c>
      <c r="O10" s="71"/>
      <c r="P10" s="71"/>
      <c r="Q10" s="71"/>
      <c r="R10" s="71"/>
      <c r="S10" s="71"/>
      <c r="T10" s="71"/>
      <c r="U10" s="71"/>
      <c r="V10" s="71"/>
      <c r="W10" s="71"/>
      <c r="X10" s="71"/>
      <c r="Y10" s="71"/>
      <c r="Z10" s="39"/>
      <c r="AA10" s="39"/>
      <c r="AB10" s="39"/>
      <c r="AC10" s="39"/>
      <c r="AD10" s="39"/>
      <c r="AE10" s="39"/>
      <c r="AF10" s="39"/>
      <c r="AG10" s="39"/>
    </row>
    <row r="12" spans="1:70" ht="23.4" x14ac:dyDescent="0.45">
      <c r="K12" s="71" t="s">
        <v>261</v>
      </c>
      <c r="L12" s="71"/>
      <c r="M12" s="71"/>
      <c r="N12" s="71"/>
      <c r="O12" s="71"/>
      <c r="P12" s="71"/>
    </row>
    <row r="13" spans="1:70" ht="23.4" x14ac:dyDescent="0.45">
      <c r="A13" s="7" t="s">
        <v>305</v>
      </c>
      <c r="B13" s="7"/>
      <c r="C13" s="7"/>
      <c r="D13" s="7"/>
      <c r="E13" s="7"/>
      <c r="F13" s="7"/>
      <c r="G13" s="7"/>
      <c r="H13" s="7"/>
      <c r="I13" s="7"/>
      <c r="J13" s="7"/>
      <c r="K13" s="71"/>
      <c r="L13" s="71"/>
      <c r="M13" s="71"/>
      <c r="N13" s="71"/>
      <c r="O13" s="71"/>
      <c r="P13" s="71"/>
    </row>
    <row r="14" spans="1:70" ht="21" x14ac:dyDescent="0.4">
      <c r="K14" s="72" t="s">
        <v>262</v>
      </c>
      <c r="L14" s="72"/>
      <c r="M14" s="72"/>
      <c r="N14" s="72"/>
      <c r="O14" s="72"/>
      <c r="P14" s="72"/>
      <c r="Q14" s="72"/>
      <c r="R14" s="72"/>
      <c r="S14" s="72"/>
      <c r="T14" s="72"/>
      <c r="U14" s="72"/>
      <c r="V14" s="72"/>
      <c r="W14" s="72"/>
      <c r="X14" s="72"/>
      <c r="Y14" s="72"/>
      <c r="Z14" s="72"/>
      <c r="AA14" s="72"/>
      <c r="AB14" s="72"/>
    </row>
    <row r="15" spans="1:70" ht="25.8" x14ac:dyDescent="0.5">
      <c r="K15" s="72"/>
      <c r="L15" s="72" t="s">
        <v>272</v>
      </c>
      <c r="M15" s="72"/>
      <c r="N15" s="72"/>
      <c r="O15" s="72"/>
      <c r="P15" s="72"/>
      <c r="Q15" s="72"/>
      <c r="R15" s="72"/>
      <c r="S15" s="72"/>
      <c r="T15" s="72"/>
      <c r="U15" s="72"/>
      <c r="V15" s="72"/>
      <c r="W15" s="72"/>
      <c r="X15" s="72"/>
      <c r="Y15" s="72"/>
      <c r="Z15" s="72"/>
      <c r="AA15" s="72"/>
      <c r="AB15" s="72"/>
      <c r="BF15" s="119" t="s">
        <v>340</v>
      </c>
      <c r="BG15" s="119"/>
      <c r="BH15" s="119"/>
      <c r="BI15" s="119"/>
      <c r="BJ15" s="119"/>
      <c r="BK15" s="119"/>
      <c r="BL15" s="119"/>
      <c r="BM15" s="119"/>
      <c r="BN15" s="119"/>
      <c r="BO15" s="119"/>
      <c r="BP15" s="119"/>
      <c r="BQ15" s="119"/>
      <c r="BR15" s="119"/>
    </row>
    <row r="16" spans="1:70" ht="25.8" x14ac:dyDescent="0.5">
      <c r="B16" s="114" t="s">
        <v>318</v>
      </c>
      <c r="C16" s="114"/>
      <c r="D16" s="114"/>
      <c r="E16" s="114"/>
      <c r="F16" s="114"/>
      <c r="G16" s="114"/>
      <c r="H16" s="113"/>
      <c r="L16" s="3" t="s">
        <v>271</v>
      </c>
      <c r="BF16" s="119"/>
      <c r="BG16" s="119"/>
      <c r="BH16" s="119"/>
      <c r="BI16" s="119"/>
      <c r="BJ16" s="119"/>
      <c r="BK16" s="119"/>
      <c r="BL16" s="119"/>
      <c r="BM16" s="119"/>
      <c r="BN16" s="119"/>
      <c r="BO16" s="119"/>
      <c r="BP16" s="119"/>
      <c r="BQ16" s="119"/>
      <c r="BR16" s="119"/>
    </row>
    <row r="17" spans="2:70" ht="25.8" x14ac:dyDescent="0.5">
      <c r="K17" s="73" t="s">
        <v>263</v>
      </c>
      <c r="L17" s="73"/>
      <c r="BF17" s="119"/>
      <c r="BG17" s="119"/>
      <c r="BH17" s="119"/>
      <c r="BI17" s="119"/>
      <c r="BJ17" s="119"/>
      <c r="BK17" s="119"/>
      <c r="BL17" s="119"/>
      <c r="BM17" s="119"/>
      <c r="BN17" s="119"/>
      <c r="BO17" s="119"/>
      <c r="BP17" s="119"/>
      <c r="BQ17" s="119"/>
      <c r="BR17" s="119"/>
    </row>
    <row r="18" spans="2:70" ht="21" x14ac:dyDescent="0.4">
      <c r="B18" s="114" t="s">
        <v>319</v>
      </c>
      <c r="C18" s="114"/>
      <c r="D18" s="114"/>
      <c r="E18" s="112"/>
      <c r="K18" s="74" t="s">
        <v>265</v>
      </c>
      <c r="L18" s="74"/>
      <c r="M18" s="74"/>
      <c r="N18" s="74"/>
      <c r="O18" s="74"/>
      <c r="P18" s="64"/>
      <c r="Q18" s="64"/>
      <c r="R18" s="64"/>
      <c r="S18" s="64"/>
      <c r="T18" s="64"/>
      <c r="U18" s="64"/>
      <c r="V18" s="64"/>
      <c r="W18" s="64"/>
      <c r="X18" s="64"/>
      <c r="Y18" s="64"/>
      <c r="Z18" s="64"/>
    </row>
    <row r="19" spans="2:70" ht="21" x14ac:dyDescent="0.4">
      <c r="K19" s="64" t="s">
        <v>264</v>
      </c>
      <c r="L19" s="64"/>
      <c r="M19" s="64"/>
      <c r="N19" s="64"/>
      <c r="O19" s="64"/>
      <c r="P19" s="64"/>
      <c r="Q19" s="64"/>
      <c r="R19" s="64"/>
      <c r="S19" s="64"/>
      <c r="T19" s="64"/>
      <c r="U19" s="64"/>
      <c r="V19" s="64"/>
      <c r="W19" s="64"/>
      <c r="X19" s="64"/>
      <c r="Y19" s="64"/>
      <c r="Z19" s="64"/>
    </row>
    <row r="22" spans="2:70" ht="21" x14ac:dyDescent="0.4">
      <c r="K22" s="63" t="s">
        <v>266</v>
      </c>
      <c r="L22" s="63"/>
      <c r="M22" s="64"/>
      <c r="N22" s="64"/>
      <c r="O22" s="64"/>
      <c r="P22" s="64"/>
      <c r="Q22" s="64"/>
    </row>
    <row r="24" spans="2:70" x14ac:dyDescent="0.3">
      <c r="K24" t="s">
        <v>267</v>
      </c>
    </row>
    <row r="25" spans="2:70" x14ac:dyDescent="0.3">
      <c r="R25" s="3" t="s">
        <v>268</v>
      </c>
      <c r="S25" s="3"/>
    </row>
    <row r="28" spans="2:70" ht="25.8" x14ac:dyDescent="0.5">
      <c r="AZ28" s="119" t="s">
        <v>331</v>
      </c>
      <c r="BA28" s="119"/>
      <c r="BB28" s="119"/>
      <c r="BC28" s="119"/>
      <c r="BD28" s="119"/>
      <c r="BE28" s="119"/>
      <c r="BF28" s="112"/>
    </row>
    <row r="29" spans="2:70" ht="25.8" x14ac:dyDescent="0.5">
      <c r="AZ29" s="119" t="s">
        <v>330</v>
      </c>
      <c r="BA29" s="119"/>
      <c r="BB29" s="119"/>
      <c r="BC29" s="119"/>
      <c r="BD29" s="119"/>
      <c r="BE29" s="119"/>
      <c r="BF29" s="119"/>
      <c r="BG29" s="113"/>
      <c r="BH29" s="113"/>
      <c r="BI29" s="113"/>
      <c r="BJ29" s="113"/>
      <c r="BK29" s="113"/>
      <c r="BL29" s="113"/>
      <c r="BM29" s="113"/>
    </row>
    <row r="30" spans="2:70" ht="23.4" x14ac:dyDescent="0.45">
      <c r="AZ30" s="118"/>
      <c r="BA30" s="118"/>
      <c r="BB30" s="118"/>
      <c r="BC30" s="118"/>
      <c r="BD30" s="118"/>
      <c r="BE30" s="118"/>
      <c r="BF30" s="118"/>
      <c r="BG30" s="118"/>
      <c r="BH30" s="118"/>
      <c r="BI30" s="118"/>
      <c r="BJ30" s="118"/>
      <c r="BK30" s="118"/>
      <c r="BL30" s="118"/>
      <c r="BM30" s="118"/>
      <c r="BN30" s="118"/>
    </row>
    <row r="31" spans="2:70" ht="23.4" x14ac:dyDescent="0.45">
      <c r="AZ31" s="118"/>
      <c r="BA31" s="118"/>
      <c r="BB31" s="118"/>
      <c r="BC31" s="118"/>
      <c r="BD31" s="118"/>
      <c r="BE31" s="118"/>
      <c r="BF31" s="118"/>
      <c r="BG31" s="118"/>
      <c r="BH31" s="118"/>
      <c r="BI31" s="118"/>
      <c r="BJ31" s="118"/>
      <c r="BK31" s="118"/>
      <c r="BL31" s="118"/>
      <c r="BM31" s="118"/>
      <c r="BN31" s="118"/>
    </row>
    <row r="33" spans="2:24" x14ac:dyDescent="0.3">
      <c r="T33" t="s">
        <v>273</v>
      </c>
    </row>
    <row r="35" spans="2:24" x14ac:dyDescent="0.3">
      <c r="T35" t="s">
        <v>274</v>
      </c>
    </row>
    <row r="36" spans="2:24" x14ac:dyDescent="0.3">
      <c r="T36" t="s">
        <v>275</v>
      </c>
    </row>
    <row r="37" spans="2:24" x14ac:dyDescent="0.3">
      <c r="T37" t="s">
        <v>276</v>
      </c>
    </row>
    <row r="40" spans="2:24" ht="21" x14ac:dyDescent="0.4">
      <c r="J40" s="78" t="s">
        <v>278</v>
      </c>
      <c r="K40" s="79" t="s">
        <v>277</v>
      </c>
      <c r="L40" s="79"/>
      <c r="M40" s="79"/>
      <c r="N40" s="79"/>
      <c r="O40" s="79"/>
      <c r="P40" s="79"/>
      <c r="S40" s="65" t="s">
        <v>286</v>
      </c>
      <c r="T40" s="65"/>
      <c r="U40" s="65"/>
    </row>
    <row r="41" spans="2:24" ht="18" x14ac:dyDescent="0.35">
      <c r="J41" s="65" t="s">
        <v>279</v>
      </c>
      <c r="K41" s="65"/>
      <c r="L41" s="65"/>
      <c r="M41" s="65"/>
      <c r="N41" s="65"/>
    </row>
    <row r="42" spans="2:24" x14ac:dyDescent="0.3">
      <c r="J42" s="3" t="s">
        <v>280</v>
      </c>
      <c r="K42" s="3"/>
      <c r="L42" s="3"/>
      <c r="M42" s="3"/>
      <c r="N42" s="3"/>
      <c r="O42" s="3"/>
      <c r="P42" s="3"/>
      <c r="Q42" s="3"/>
      <c r="R42" s="3"/>
      <c r="S42" s="3"/>
      <c r="T42" s="3"/>
    </row>
    <row r="43" spans="2:24" ht="21" x14ac:dyDescent="0.4">
      <c r="B43" s="114" t="s">
        <v>320</v>
      </c>
      <c r="C43" s="114"/>
      <c r="D43" s="114"/>
      <c r="E43" s="114"/>
      <c r="F43" s="114"/>
      <c r="K43" s="79" t="s">
        <v>281</v>
      </c>
      <c r="L43" s="79"/>
      <c r="M43" s="79"/>
      <c r="N43" s="79"/>
      <c r="O43" s="79"/>
      <c r="P43" s="79"/>
    </row>
    <row r="44" spans="2:24" ht="18" x14ac:dyDescent="0.35">
      <c r="B44" s="115"/>
      <c r="C44" s="115"/>
      <c r="D44" s="115"/>
      <c r="E44" s="115"/>
      <c r="F44" s="115"/>
    </row>
    <row r="45" spans="2:24" ht="18" x14ac:dyDescent="0.35">
      <c r="B45" s="114" t="s">
        <v>321</v>
      </c>
      <c r="C45" s="114"/>
      <c r="D45" s="114"/>
      <c r="E45" s="114"/>
      <c r="F45" s="114"/>
      <c r="J45" s="3" t="s">
        <v>282</v>
      </c>
      <c r="K45" s="3"/>
      <c r="L45" s="3"/>
      <c r="M45" s="3"/>
      <c r="N45" s="3"/>
      <c r="O45" s="3"/>
      <c r="P45" s="3"/>
      <c r="Q45" s="3"/>
    </row>
    <row r="46" spans="2:24" ht="18" x14ac:dyDescent="0.35">
      <c r="B46" s="114" t="s">
        <v>322</v>
      </c>
      <c r="C46" s="114"/>
      <c r="D46" s="114"/>
      <c r="E46" s="114"/>
      <c r="F46" s="114"/>
    </row>
    <row r="47" spans="2:24" ht="18" x14ac:dyDescent="0.35">
      <c r="J47" s="3" t="s">
        <v>283</v>
      </c>
      <c r="K47" s="3"/>
      <c r="L47" s="3"/>
      <c r="M47" s="3"/>
      <c r="N47" s="3"/>
      <c r="O47" s="3"/>
      <c r="P47" s="3"/>
      <c r="R47" s="80" t="s">
        <v>287</v>
      </c>
      <c r="S47" s="81"/>
      <c r="T47" s="81"/>
      <c r="U47" s="81"/>
      <c r="V47" s="81"/>
      <c r="W47" s="61"/>
      <c r="X47" s="62"/>
    </row>
    <row r="48" spans="2:24" ht="21" x14ac:dyDescent="0.4">
      <c r="K48" s="63" t="s">
        <v>284</v>
      </c>
      <c r="L48" s="63"/>
      <c r="M48" s="63"/>
      <c r="N48" s="63"/>
      <c r="O48" s="63"/>
      <c r="P48" s="63"/>
      <c r="Q48" s="63"/>
      <c r="R48" s="63"/>
      <c r="S48" s="63"/>
      <c r="T48" s="63"/>
      <c r="U48" s="63"/>
      <c r="V48" s="63"/>
      <c r="W48" s="63"/>
      <c r="X48" s="63"/>
    </row>
    <row r="56" spans="2:54" ht="15" thickBot="1" x14ac:dyDescent="0.35"/>
    <row r="57" spans="2:54" ht="18.600000000000001" thickBot="1" x14ac:dyDescent="0.4">
      <c r="B57" s="114" t="s">
        <v>323</v>
      </c>
      <c r="C57" s="114"/>
      <c r="D57" s="116"/>
      <c r="E57" s="117"/>
      <c r="G57" s="116" t="s">
        <v>325</v>
      </c>
      <c r="H57" s="116"/>
      <c r="I57" s="116"/>
      <c r="J57" s="116"/>
    </row>
    <row r="58" spans="2:54" ht="23.4" x14ac:dyDescent="0.45">
      <c r="AO58" s="118" t="s">
        <v>326</v>
      </c>
      <c r="AP58" s="118"/>
      <c r="AQ58" s="118"/>
      <c r="AR58" s="118"/>
      <c r="AS58" s="118"/>
      <c r="AT58" s="118"/>
      <c r="AU58" s="118"/>
      <c r="AV58" s="118"/>
      <c r="AW58" s="118"/>
      <c r="AX58" s="118"/>
      <c r="AY58" s="112"/>
      <c r="AZ58" s="112"/>
      <c r="BA58" s="112"/>
      <c r="BB58" s="112"/>
    </row>
    <row r="60" spans="2:54" ht="18" x14ac:dyDescent="0.35">
      <c r="B60" s="114" t="s">
        <v>324</v>
      </c>
      <c r="C60" s="114"/>
      <c r="D60" s="114"/>
      <c r="E60" s="114"/>
    </row>
    <row r="66" spans="5:17" x14ac:dyDescent="0.3">
      <c r="I66" s="82" t="s">
        <v>288</v>
      </c>
      <c r="J66" s="83"/>
      <c r="K66" s="83"/>
      <c r="L66" s="83"/>
      <c r="M66" s="83"/>
      <c r="N66" s="83"/>
      <c r="O66" s="83"/>
      <c r="P66" s="83"/>
      <c r="Q66" s="84"/>
    </row>
    <row r="67" spans="5:17" x14ac:dyDescent="0.3">
      <c r="I67" s="85" t="s">
        <v>289</v>
      </c>
      <c r="J67" s="3"/>
      <c r="K67" s="3"/>
      <c r="L67" s="3"/>
      <c r="M67" s="3"/>
      <c r="N67" s="3"/>
      <c r="O67" s="3"/>
      <c r="P67" s="3"/>
      <c r="Q67" s="86"/>
    </row>
    <row r="68" spans="5:17" x14ac:dyDescent="0.3">
      <c r="I68" s="87" t="s">
        <v>290</v>
      </c>
      <c r="J68" s="88"/>
      <c r="K68" s="88"/>
      <c r="L68" s="88"/>
      <c r="M68" s="88"/>
      <c r="N68" s="88"/>
      <c r="O68" s="88"/>
      <c r="P68" s="88"/>
      <c r="Q68" s="89"/>
    </row>
    <row r="70" spans="5:17" x14ac:dyDescent="0.3">
      <c r="E70" s="135" t="s">
        <v>291</v>
      </c>
      <c r="F70" s="135"/>
      <c r="G70" s="135"/>
      <c r="H70" s="135"/>
      <c r="I70" s="135"/>
      <c r="J70" s="135"/>
      <c r="K70" s="135"/>
      <c r="L70" s="135"/>
      <c r="M70" s="135"/>
      <c r="N70" s="135"/>
      <c r="O70" s="135"/>
      <c r="P70" s="135"/>
    </row>
    <row r="83" spans="11:35" ht="21" x14ac:dyDescent="0.4">
      <c r="S83" s="63" t="s">
        <v>285</v>
      </c>
      <c r="T83" s="63"/>
      <c r="U83" s="63"/>
      <c r="V83" s="63"/>
      <c r="W83" s="63"/>
      <c r="X83" s="63"/>
      <c r="Y83" s="63"/>
      <c r="Z83" s="63"/>
      <c r="AA83" s="63"/>
    </row>
    <row r="87" spans="11:35" ht="15" thickBot="1" x14ac:dyDescent="0.35"/>
    <row r="88" spans="11:35" ht="29.4" thickBot="1" x14ac:dyDescent="0.6">
      <c r="K88" s="137" t="s">
        <v>342</v>
      </c>
      <c r="L88" s="138"/>
      <c r="O88" s="136" t="s">
        <v>341</v>
      </c>
      <c r="P88" s="136"/>
      <c r="Q88" s="136"/>
      <c r="R88" s="136"/>
      <c r="S88" s="136"/>
      <c r="T88" s="136"/>
      <c r="U88" s="136"/>
      <c r="V88" s="136"/>
      <c r="W88" s="136"/>
      <c r="X88" s="136"/>
      <c r="Y88" s="136"/>
      <c r="Z88" s="136"/>
      <c r="AA88" s="136"/>
      <c r="AB88" s="136"/>
      <c r="AC88" s="136"/>
      <c r="AD88" s="136"/>
      <c r="AE88" s="136"/>
      <c r="AF88" s="136"/>
      <c r="AG88" s="136"/>
      <c r="AH88" s="136"/>
      <c r="AI88" s="136"/>
    </row>
  </sheetData>
  <mergeCells count="3">
    <mergeCell ref="E70:P70"/>
    <mergeCell ref="O88:AI88"/>
    <mergeCell ref="K88:L8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E2B066-60B2-42B7-870F-3A6F7E0D6200}">
  <dimension ref="G3:Q10"/>
  <sheetViews>
    <sheetView zoomScale="102" zoomScaleNormal="40" workbookViewId="0">
      <selection activeCell="G16" sqref="G16"/>
    </sheetView>
  </sheetViews>
  <sheetFormatPr defaultRowHeight="14.4" x14ac:dyDescent="0.3"/>
  <sheetData>
    <row r="3" spans="7:17" x14ac:dyDescent="0.3">
      <c r="G3" t="s">
        <v>300</v>
      </c>
      <c r="H3" t="s">
        <v>301</v>
      </c>
    </row>
    <row r="5" spans="7:17" x14ac:dyDescent="0.3">
      <c r="H5" s="3" t="s">
        <v>302</v>
      </c>
      <c r="I5" s="3"/>
      <c r="J5" s="3"/>
      <c r="K5" s="3"/>
      <c r="L5" s="3"/>
      <c r="M5" s="3"/>
      <c r="N5" s="3"/>
      <c r="O5" s="3"/>
      <c r="P5" s="3"/>
      <c r="Q5" s="3"/>
    </row>
    <row r="6" spans="7:17" x14ac:dyDescent="0.3">
      <c r="H6" s="3" t="s">
        <v>303</v>
      </c>
      <c r="I6" s="3"/>
      <c r="J6" s="3"/>
      <c r="K6" s="3"/>
      <c r="L6" s="3"/>
      <c r="M6" s="3"/>
      <c r="N6" s="3"/>
      <c r="O6" s="3"/>
      <c r="P6" s="3"/>
      <c r="Q6" s="3"/>
    </row>
    <row r="7" spans="7:17" x14ac:dyDescent="0.3">
      <c r="H7" s="3" t="s">
        <v>304</v>
      </c>
      <c r="I7" s="3"/>
      <c r="J7" s="3"/>
      <c r="K7" s="3"/>
      <c r="L7" s="3"/>
      <c r="M7" s="3"/>
      <c r="N7" s="3"/>
      <c r="O7" s="3"/>
      <c r="P7" s="3"/>
      <c r="Q7" s="3"/>
    </row>
    <row r="9" spans="7:17" x14ac:dyDescent="0.3">
      <c r="H9" s="120" t="s">
        <v>332</v>
      </c>
      <c r="I9" s="120"/>
      <c r="J9" s="120"/>
      <c r="K9" s="120"/>
      <c r="L9" s="120"/>
      <c r="M9" s="120"/>
      <c r="N9" s="120"/>
    </row>
    <row r="10" spans="7:17" x14ac:dyDescent="0.3">
      <c r="H10" s="120"/>
      <c r="I10" s="120"/>
      <c r="J10" s="120"/>
      <c r="K10" s="120"/>
      <c r="L10" s="120"/>
      <c r="M10" s="120"/>
      <c r="N10" s="1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E816A7-290E-4BEE-BA87-BA8D8A6975C2}">
  <dimension ref="F3:X228"/>
  <sheetViews>
    <sheetView tabSelected="1" topLeftCell="A54" workbookViewId="0">
      <selection activeCell="G227" sqref="G227:X228"/>
    </sheetView>
  </sheetViews>
  <sheetFormatPr defaultRowHeight="14.4" x14ac:dyDescent="0.3"/>
  <sheetData>
    <row r="3" spans="6:23" ht="23.4" x14ac:dyDescent="0.45">
      <c r="F3" s="122" t="s">
        <v>333</v>
      </c>
      <c r="G3" s="123"/>
      <c r="H3" s="123"/>
      <c r="I3" s="123"/>
      <c r="J3" s="123"/>
      <c r="K3" s="123"/>
      <c r="L3" s="123"/>
      <c r="M3" s="123"/>
      <c r="N3" s="123"/>
      <c r="O3" s="123"/>
      <c r="P3" s="124"/>
      <c r="Q3" s="124"/>
      <c r="R3" s="121"/>
      <c r="S3" s="121"/>
      <c r="T3" s="121"/>
      <c r="U3" s="121"/>
      <c r="V3" s="121"/>
      <c r="W3" s="121"/>
    </row>
    <row r="4" spans="6:23" ht="23.4" x14ac:dyDescent="0.45">
      <c r="F4" s="125"/>
      <c r="G4" s="125"/>
      <c r="H4" s="125"/>
      <c r="I4" s="125"/>
      <c r="J4" s="125"/>
      <c r="K4" s="125"/>
      <c r="L4" s="125"/>
      <c r="M4" s="125"/>
      <c r="N4" s="125"/>
      <c r="O4" s="125"/>
      <c r="P4" s="125"/>
      <c r="Q4" s="125"/>
    </row>
    <row r="56" spans="6:14" ht="23.4" customHeight="1" x14ac:dyDescent="0.45">
      <c r="F56" s="123" t="s">
        <v>334</v>
      </c>
      <c r="G56" s="123"/>
      <c r="H56" s="123"/>
      <c r="I56" s="123"/>
      <c r="J56" s="123"/>
      <c r="K56" s="123"/>
      <c r="L56" s="123"/>
      <c r="M56" s="123"/>
      <c r="N56" s="123"/>
    </row>
    <row r="57" spans="6:14" ht="23.4" customHeight="1" x14ac:dyDescent="0.45">
      <c r="F57" s="126"/>
      <c r="G57" s="126"/>
      <c r="H57" s="126"/>
      <c r="I57" s="126"/>
      <c r="J57" s="126"/>
      <c r="K57" s="126"/>
      <c r="L57" s="126"/>
      <c r="M57" s="126"/>
      <c r="N57" s="126"/>
    </row>
    <row r="227" spans="7:24" ht="23.4" x14ac:dyDescent="0.45">
      <c r="G227" s="127" t="s">
        <v>335</v>
      </c>
      <c r="H227" s="127"/>
      <c r="I227" s="127"/>
      <c r="J227" s="127"/>
      <c r="K227" s="127"/>
      <c r="L227" s="127"/>
      <c r="M227" s="127"/>
      <c r="N227" s="127"/>
      <c r="O227" s="127"/>
      <c r="P227" s="127"/>
      <c r="Q227" s="127"/>
      <c r="R227" s="127"/>
      <c r="S227" s="127"/>
      <c r="T227" s="112"/>
      <c r="U227" s="112"/>
      <c r="V227" s="112"/>
      <c r="W227" s="112"/>
      <c r="X227" s="112"/>
    </row>
    <row r="228" spans="7:24" ht="23.4" x14ac:dyDescent="0.45">
      <c r="G228" s="127"/>
      <c r="H228" s="127"/>
      <c r="I228" s="127"/>
      <c r="J228" s="127"/>
      <c r="K228" s="127"/>
      <c r="L228" s="127"/>
      <c r="M228" s="127"/>
      <c r="N228" s="127"/>
      <c r="O228" s="127"/>
      <c r="P228" s="127"/>
      <c r="Q228" s="127"/>
      <c r="R228" s="127"/>
      <c r="S228" s="127"/>
      <c r="T228" s="112"/>
      <c r="U228" s="112"/>
      <c r="V228" s="112"/>
      <c r="W228" s="112"/>
      <c r="X228" s="112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D8B549-08F5-4A47-940F-EE7DE3F27C40}">
  <dimension ref="C4:F17"/>
  <sheetViews>
    <sheetView zoomScale="115" zoomScaleNormal="115" workbookViewId="0">
      <selection activeCell="E5" sqref="E5"/>
    </sheetView>
  </sheetViews>
  <sheetFormatPr defaultRowHeight="14.4" x14ac:dyDescent="0.3"/>
  <cols>
    <col min="4" max="4" width="22.33203125" bestFit="1" customWidth="1"/>
  </cols>
  <sheetData>
    <row r="4" spans="3:6" x14ac:dyDescent="0.3">
      <c r="C4" s="34" t="s">
        <v>97</v>
      </c>
      <c r="D4" s="34" t="s">
        <v>98</v>
      </c>
      <c r="E4" t="s">
        <v>99</v>
      </c>
      <c r="F4" t="s">
        <v>100</v>
      </c>
    </row>
    <row r="5" spans="3:6" x14ac:dyDescent="0.3">
      <c r="C5" s="33">
        <v>10</v>
      </c>
      <c r="D5" s="33">
        <f>C5-$C$17</f>
        <v>-9</v>
      </c>
    </row>
    <row r="6" spans="3:6" x14ac:dyDescent="0.3">
      <c r="C6" s="33">
        <v>12</v>
      </c>
      <c r="D6" s="33">
        <f t="shared" ref="D6:D14" si="0">C6-$C$17</f>
        <v>-7</v>
      </c>
    </row>
    <row r="7" spans="3:6" x14ac:dyDescent="0.3">
      <c r="C7" s="33">
        <v>14</v>
      </c>
      <c r="D7" s="33">
        <f t="shared" si="0"/>
        <v>-5</v>
      </c>
    </row>
    <row r="8" spans="3:6" x14ac:dyDescent="0.3">
      <c r="C8" s="33">
        <v>16</v>
      </c>
      <c r="D8" s="33">
        <f t="shared" si="0"/>
        <v>-3</v>
      </c>
    </row>
    <row r="9" spans="3:6" x14ac:dyDescent="0.3">
      <c r="C9" s="33">
        <v>18</v>
      </c>
      <c r="D9" s="33">
        <f t="shared" si="0"/>
        <v>-1</v>
      </c>
    </row>
    <row r="10" spans="3:6" x14ac:dyDescent="0.3">
      <c r="C10" s="33">
        <v>20</v>
      </c>
      <c r="D10" s="33">
        <f t="shared" si="0"/>
        <v>1</v>
      </c>
    </row>
    <row r="11" spans="3:6" x14ac:dyDescent="0.3">
      <c r="C11" s="33">
        <v>22</v>
      </c>
      <c r="D11" s="33">
        <f t="shared" si="0"/>
        <v>3</v>
      </c>
    </row>
    <row r="12" spans="3:6" x14ac:dyDescent="0.3">
      <c r="C12" s="33">
        <v>24</v>
      </c>
      <c r="D12" s="33">
        <f t="shared" si="0"/>
        <v>5</v>
      </c>
    </row>
    <row r="13" spans="3:6" x14ac:dyDescent="0.3">
      <c r="C13" s="33">
        <v>26</v>
      </c>
      <c r="D13" s="33">
        <f t="shared" si="0"/>
        <v>7</v>
      </c>
      <c r="E13" s="33"/>
    </row>
    <row r="14" spans="3:6" x14ac:dyDescent="0.3">
      <c r="C14" s="33">
        <v>28</v>
      </c>
      <c r="D14" s="33">
        <f t="shared" si="0"/>
        <v>9</v>
      </c>
    </row>
    <row r="16" spans="3:6" x14ac:dyDescent="0.3">
      <c r="C16" s="33" t="s">
        <v>2</v>
      </c>
      <c r="D16" s="33" t="s">
        <v>2</v>
      </c>
    </row>
    <row r="17" spans="3:4" x14ac:dyDescent="0.3">
      <c r="C17" s="33">
        <f>AVERAGE(C5:C14)</f>
        <v>19</v>
      </c>
      <c r="D17" s="33">
        <f>AVERAGE(D5:D14)</f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15"/>
  <sheetViews>
    <sheetView topLeftCell="D1" zoomScale="80" workbookViewId="0">
      <selection activeCell="J15" sqref="J15"/>
    </sheetView>
  </sheetViews>
  <sheetFormatPr defaultRowHeight="14.4" x14ac:dyDescent="0.3"/>
  <cols>
    <col min="1" max="1" width="11.88671875" customWidth="1"/>
    <col min="2" max="2" width="25" customWidth="1"/>
    <col min="3" max="3" width="20.6640625" customWidth="1"/>
    <col min="4" max="4" width="18.6640625" customWidth="1"/>
    <col min="7" max="7" width="152.33203125" bestFit="1" customWidth="1"/>
    <col min="9" max="9" width="16.44140625" bestFit="1" customWidth="1"/>
    <col min="10" max="10" width="11.5546875" bestFit="1" customWidth="1"/>
    <col min="11" max="11" width="15.88671875" bestFit="1" customWidth="1"/>
    <col min="12" max="12" width="23.109375" bestFit="1" customWidth="1"/>
    <col min="13" max="13" width="11.88671875" bestFit="1" customWidth="1"/>
  </cols>
  <sheetData>
    <row r="1" spans="1:13" x14ac:dyDescent="0.3">
      <c r="A1" s="1" t="s">
        <v>0</v>
      </c>
      <c r="B1" s="1" t="s">
        <v>5</v>
      </c>
      <c r="C1" s="6" t="s">
        <v>6</v>
      </c>
      <c r="D1" s="6" t="s">
        <v>7</v>
      </c>
      <c r="G1" s="6" t="s">
        <v>101</v>
      </c>
    </row>
    <row r="2" spans="1:13" x14ac:dyDescent="0.3">
      <c r="A2" s="13">
        <v>10</v>
      </c>
      <c r="B2">
        <f>A2-$A$14</f>
        <v>-9</v>
      </c>
      <c r="C2">
        <f>ABS(B2)</f>
        <v>9</v>
      </c>
      <c r="D2">
        <f>C2^2</f>
        <v>81</v>
      </c>
      <c r="I2" t="s">
        <v>105</v>
      </c>
      <c r="J2" t="s">
        <v>104</v>
      </c>
      <c r="L2" t="s">
        <v>108</v>
      </c>
    </row>
    <row r="3" spans="1:13" x14ac:dyDescent="0.3">
      <c r="A3" s="13">
        <v>12</v>
      </c>
      <c r="B3">
        <f t="shared" ref="B3:B11" si="0">A3-$A$14</f>
        <v>-7</v>
      </c>
      <c r="C3">
        <f t="shared" ref="C3:C11" si="1">ABS(B3)</f>
        <v>7</v>
      </c>
      <c r="D3">
        <f t="shared" ref="D3:D11" si="2">C3^2</f>
        <v>49</v>
      </c>
      <c r="G3" t="s">
        <v>114</v>
      </c>
      <c r="H3" t="s">
        <v>102</v>
      </c>
      <c r="I3">
        <v>15</v>
      </c>
      <c r="J3">
        <v>2</v>
      </c>
      <c r="K3" t="s">
        <v>107</v>
      </c>
      <c r="L3" t="s">
        <v>109</v>
      </c>
    </row>
    <row r="4" spans="1:13" x14ac:dyDescent="0.3">
      <c r="A4" s="13">
        <v>14</v>
      </c>
      <c r="B4">
        <f t="shared" si="0"/>
        <v>-5</v>
      </c>
      <c r="C4">
        <f t="shared" si="1"/>
        <v>5</v>
      </c>
      <c r="D4">
        <f t="shared" si="2"/>
        <v>25</v>
      </c>
      <c r="H4" t="s">
        <v>103</v>
      </c>
      <c r="I4">
        <v>15</v>
      </c>
      <c r="J4">
        <v>6</v>
      </c>
      <c r="K4" t="s">
        <v>106</v>
      </c>
      <c r="L4" t="s">
        <v>110</v>
      </c>
    </row>
    <row r="5" spans="1:13" x14ac:dyDescent="0.3">
      <c r="A5" s="13">
        <v>16</v>
      </c>
      <c r="B5">
        <f t="shared" si="0"/>
        <v>-3</v>
      </c>
      <c r="C5">
        <f t="shared" si="1"/>
        <v>3</v>
      </c>
      <c r="D5">
        <f t="shared" si="2"/>
        <v>9</v>
      </c>
    </row>
    <row r="6" spans="1:13" x14ac:dyDescent="0.3">
      <c r="A6" s="13">
        <v>18</v>
      </c>
      <c r="B6">
        <f t="shared" si="0"/>
        <v>-1</v>
      </c>
      <c r="C6">
        <f t="shared" si="1"/>
        <v>1</v>
      </c>
      <c r="D6">
        <f t="shared" si="2"/>
        <v>1</v>
      </c>
    </row>
    <row r="7" spans="1:13" x14ac:dyDescent="0.3">
      <c r="A7" s="13">
        <v>20</v>
      </c>
      <c r="B7">
        <f t="shared" si="0"/>
        <v>1</v>
      </c>
      <c r="C7">
        <f t="shared" si="1"/>
        <v>1</v>
      </c>
      <c r="D7">
        <f t="shared" si="2"/>
        <v>1</v>
      </c>
      <c r="I7" t="s">
        <v>117</v>
      </c>
      <c r="J7" t="s">
        <v>118</v>
      </c>
      <c r="K7" t="s">
        <v>119</v>
      </c>
    </row>
    <row r="8" spans="1:13" x14ac:dyDescent="0.3">
      <c r="A8" s="13">
        <v>22</v>
      </c>
      <c r="B8">
        <f t="shared" si="0"/>
        <v>3</v>
      </c>
      <c r="C8">
        <f t="shared" si="1"/>
        <v>3</v>
      </c>
      <c r="D8">
        <f t="shared" si="2"/>
        <v>9</v>
      </c>
      <c r="H8" t="s">
        <v>111</v>
      </c>
      <c r="I8">
        <v>10</v>
      </c>
      <c r="J8">
        <v>2</v>
      </c>
    </row>
    <row r="9" spans="1:13" x14ac:dyDescent="0.3">
      <c r="A9" s="13">
        <v>24</v>
      </c>
      <c r="B9">
        <f t="shared" si="0"/>
        <v>5</v>
      </c>
      <c r="C9">
        <f t="shared" si="1"/>
        <v>5</v>
      </c>
      <c r="D9">
        <f t="shared" si="2"/>
        <v>25</v>
      </c>
      <c r="H9" t="s">
        <v>112</v>
      </c>
      <c r="I9">
        <v>10</v>
      </c>
      <c r="J9">
        <v>6</v>
      </c>
      <c r="K9" t="s">
        <v>110</v>
      </c>
    </row>
    <row r="10" spans="1:13" x14ac:dyDescent="0.3">
      <c r="A10" s="13">
        <v>26</v>
      </c>
      <c r="B10">
        <f t="shared" si="0"/>
        <v>7</v>
      </c>
      <c r="C10">
        <f t="shared" si="1"/>
        <v>7</v>
      </c>
      <c r="D10">
        <f t="shared" si="2"/>
        <v>49</v>
      </c>
    </row>
    <row r="11" spans="1:13" x14ac:dyDescent="0.3">
      <c r="A11" s="13">
        <v>28</v>
      </c>
      <c r="B11">
        <f t="shared" si="0"/>
        <v>9</v>
      </c>
      <c r="C11">
        <f t="shared" si="1"/>
        <v>9</v>
      </c>
      <c r="D11">
        <f t="shared" si="2"/>
        <v>81</v>
      </c>
      <c r="G11" t="s">
        <v>115</v>
      </c>
      <c r="H11" t="s">
        <v>116</v>
      </c>
      <c r="I11" t="s">
        <v>113</v>
      </c>
    </row>
    <row r="12" spans="1:13" x14ac:dyDescent="0.3">
      <c r="A12" s="12"/>
      <c r="B12" s="7"/>
      <c r="C12" s="7"/>
      <c r="D12" s="7"/>
    </row>
    <row r="13" spans="1:13" x14ac:dyDescent="0.3">
      <c r="A13" s="12" t="s">
        <v>2</v>
      </c>
      <c r="B13" s="12" t="s">
        <v>2</v>
      </c>
      <c r="C13" s="12" t="s">
        <v>2</v>
      </c>
      <c r="D13" s="12" t="s">
        <v>2</v>
      </c>
      <c r="I13" t="s">
        <v>122</v>
      </c>
      <c r="J13" t="s">
        <v>4</v>
      </c>
      <c r="K13" t="s">
        <v>124</v>
      </c>
      <c r="L13" t="s">
        <v>125</v>
      </c>
    </row>
    <row r="14" spans="1:13" x14ac:dyDescent="0.3">
      <c r="A14" s="12">
        <f>AVERAGE(A2:A11)</f>
        <v>19</v>
      </c>
      <c r="B14" s="12">
        <f>AVERAGE(B2:B11)</f>
        <v>0</v>
      </c>
      <c r="C14" s="12">
        <f>AVERAGE(C2:C11)</f>
        <v>5</v>
      </c>
      <c r="D14" s="12">
        <f>AVERAGE(D2:D11)</f>
        <v>33</v>
      </c>
      <c r="H14" t="s">
        <v>120</v>
      </c>
      <c r="I14">
        <v>50</v>
      </c>
      <c r="J14">
        <v>40</v>
      </c>
      <c r="K14" t="s">
        <v>123</v>
      </c>
      <c r="M14" t="s">
        <v>127</v>
      </c>
    </row>
    <row r="15" spans="1:13" x14ac:dyDescent="0.3">
      <c r="H15" t="s">
        <v>121</v>
      </c>
      <c r="I15">
        <v>50</v>
      </c>
      <c r="J15">
        <v>15</v>
      </c>
      <c r="L15" t="s">
        <v>126</v>
      </c>
      <c r="M15" t="s">
        <v>128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Q32"/>
  <sheetViews>
    <sheetView zoomScale="59" workbookViewId="0">
      <selection activeCell="G25" sqref="G25:J26"/>
    </sheetView>
  </sheetViews>
  <sheetFormatPr defaultRowHeight="14.4" x14ac:dyDescent="0.3"/>
  <cols>
    <col min="1" max="1" width="14.109375" customWidth="1"/>
    <col min="2" max="2" width="18.5546875" bestFit="1" customWidth="1"/>
    <col min="5" max="5" width="10.6640625" customWidth="1"/>
    <col min="6" max="6" width="11.5546875" customWidth="1"/>
    <col min="7" max="7" width="10.5546875" customWidth="1"/>
    <col min="11" max="11" width="21.88671875" bestFit="1" customWidth="1"/>
    <col min="15" max="15" width="8.6640625" customWidth="1"/>
    <col min="16" max="16" width="10.6640625" bestFit="1" customWidth="1"/>
    <col min="17" max="17" width="7.88671875" customWidth="1"/>
  </cols>
  <sheetData>
    <row r="1" spans="1:17" x14ac:dyDescent="0.3">
      <c r="A1" s="3" t="s">
        <v>8</v>
      </c>
      <c r="B1" s="3" t="s">
        <v>9</v>
      </c>
      <c r="E1" t="s">
        <v>11</v>
      </c>
      <c r="F1" t="s">
        <v>12</v>
      </c>
      <c r="G1" t="s">
        <v>15</v>
      </c>
      <c r="K1" s="7" t="s">
        <v>16</v>
      </c>
      <c r="L1" s="3" t="s">
        <v>8</v>
      </c>
      <c r="M1" s="3" t="s">
        <v>9</v>
      </c>
      <c r="O1" t="s">
        <v>11</v>
      </c>
      <c r="P1" t="s">
        <v>12</v>
      </c>
      <c r="Q1" t="s">
        <v>15</v>
      </c>
    </row>
    <row r="2" spans="1:17" x14ac:dyDescent="0.3">
      <c r="A2">
        <v>41</v>
      </c>
      <c r="B2">
        <v>149</v>
      </c>
      <c r="E2" s="17">
        <f>A2-$A$22</f>
        <v>-24</v>
      </c>
      <c r="F2" s="17">
        <f>B2-$B$22</f>
        <v>-15.666666666666657</v>
      </c>
      <c r="G2" s="17">
        <f>E2*F2</f>
        <v>375.99999999999977</v>
      </c>
      <c r="L2">
        <f>A2/10</f>
        <v>4.0999999999999996</v>
      </c>
      <c r="M2">
        <f>B2/10</f>
        <v>14.9</v>
      </c>
      <c r="O2" s="17">
        <f>L2-$L$22</f>
        <v>-2.4000000000000004</v>
      </c>
      <c r="P2" s="17">
        <f>M2-$M$22</f>
        <v>-1.5666666666666647</v>
      </c>
      <c r="Q2" s="2">
        <f>O2*P2</f>
        <v>3.7599999999999958</v>
      </c>
    </row>
    <row r="3" spans="1:17" x14ac:dyDescent="0.3">
      <c r="A3">
        <v>45</v>
      </c>
      <c r="B3">
        <v>154</v>
      </c>
      <c r="E3" s="17">
        <f t="shared" ref="E3:E16" si="0">A3-$A$22</f>
        <v>-20</v>
      </c>
      <c r="F3" s="17">
        <f t="shared" ref="F3:F16" si="1">B3-$B$22</f>
        <v>-10.666666666666657</v>
      </c>
      <c r="G3" s="17">
        <f t="shared" ref="G3:G16" si="2">E3*F3</f>
        <v>213.33333333333314</v>
      </c>
      <c r="L3">
        <f t="shared" ref="L3:L16" si="3">A3/10</f>
        <v>4.5</v>
      </c>
      <c r="M3">
        <f t="shared" ref="M3:M16" si="4">B3/10</f>
        <v>15.4</v>
      </c>
      <c r="O3" s="17">
        <f t="shared" ref="O3:O16" si="5">L3-$L$22</f>
        <v>-2</v>
      </c>
      <c r="P3" s="17">
        <f t="shared" ref="P3:P16" si="6">M3-$M$22</f>
        <v>-1.0666666666666647</v>
      </c>
      <c r="Q3" s="2">
        <f t="shared" ref="Q3:Q16" si="7">O3*P3</f>
        <v>2.1333333333333293</v>
      </c>
    </row>
    <row r="4" spans="1:17" x14ac:dyDescent="0.3">
      <c r="A4">
        <v>84</v>
      </c>
      <c r="B4">
        <v>175</v>
      </c>
      <c r="E4" s="17">
        <f t="shared" si="0"/>
        <v>19</v>
      </c>
      <c r="F4" s="17">
        <f t="shared" si="1"/>
        <v>10.333333333333343</v>
      </c>
      <c r="G4" s="17">
        <f t="shared" si="2"/>
        <v>196.33333333333351</v>
      </c>
      <c r="L4">
        <f t="shared" si="3"/>
        <v>8.4</v>
      </c>
      <c r="M4">
        <f t="shared" si="4"/>
        <v>17.5</v>
      </c>
      <c r="O4" s="17">
        <f t="shared" si="5"/>
        <v>1.9000000000000004</v>
      </c>
      <c r="P4" s="17">
        <f t="shared" si="6"/>
        <v>1.033333333333335</v>
      </c>
      <c r="Q4" s="2">
        <f t="shared" si="7"/>
        <v>1.9633333333333369</v>
      </c>
    </row>
    <row r="5" spans="1:17" x14ac:dyDescent="0.3">
      <c r="A5">
        <v>60</v>
      </c>
      <c r="B5">
        <v>161</v>
      </c>
      <c r="E5" s="17">
        <f t="shared" si="0"/>
        <v>-5</v>
      </c>
      <c r="F5" s="17">
        <f t="shared" si="1"/>
        <v>-3.6666666666666572</v>
      </c>
      <c r="G5" s="17">
        <f t="shared" si="2"/>
        <v>18.333333333333286</v>
      </c>
      <c r="L5">
        <f t="shared" si="3"/>
        <v>6</v>
      </c>
      <c r="M5">
        <f t="shared" si="4"/>
        <v>16.100000000000001</v>
      </c>
      <c r="O5" s="17">
        <f t="shared" si="5"/>
        <v>-0.5</v>
      </c>
      <c r="P5" s="17">
        <f t="shared" si="6"/>
        <v>-0.36666666666666359</v>
      </c>
      <c r="Q5" s="2">
        <f t="shared" si="7"/>
        <v>0.18333333333333179</v>
      </c>
    </row>
    <row r="6" spans="1:17" x14ac:dyDescent="0.3">
      <c r="A6">
        <v>89</v>
      </c>
      <c r="B6">
        <v>179</v>
      </c>
      <c r="E6" s="17">
        <f t="shared" si="0"/>
        <v>24</v>
      </c>
      <c r="F6" s="17">
        <f t="shared" si="1"/>
        <v>14.333333333333343</v>
      </c>
      <c r="G6" s="17">
        <f t="shared" si="2"/>
        <v>344.00000000000023</v>
      </c>
      <c r="L6">
        <f t="shared" si="3"/>
        <v>8.9</v>
      </c>
      <c r="M6">
        <f t="shared" si="4"/>
        <v>17.899999999999999</v>
      </c>
      <c r="O6" s="17">
        <f t="shared" si="5"/>
        <v>2.4000000000000004</v>
      </c>
      <c r="P6" s="17">
        <f t="shared" si="6"/>
        <v>1.4333333333333336</v>
      </c>
      <c r="Q6" s="2">
        <f t="shared" si="7"/>
        <v>3.4400000000000013</v>
      </c>
    </row>
    <row r="7" spans="1:17" x14ac:dyDescent="0.3">
      <c r="A7">
        <v>67</v>
      </c>
      <c r="B7">
        <v>180</v>
      </c>
      <c r="E7" s="17">
        <f t="shared" si="0"/>
        <v>2</v>
      </c>
      <c r="F7" s="17">
        <f t="shared" si="1"/>
        <v>15.333333333333343</v>
      </c>
      <c r="G7" s="17">
        <f t="shared" si="2"/>
        <v>30.666666666666686</v>
      </c>
      <c r="L7">
        <f t="shared" si="3"/>
        <v>6.7</v>
      </c>
      <c r="M7">
        <f t="shared" si="4"/>
        <v>18</v>
      </c>
      <c r="O7" s="17">
        <f t="shared" si="5"/>
        <v>0.20000000000000018</v>
      </c>
      <c r="P7" s="17">
        <f t="shared" si="6"/>
        <v>1.533333333333335</v>
      </c>
      <c r="Q7" s="2">
        <f t="shared" si="7"/>
        <v>0.30666666666666725</v>
      </c>
    </row>
    <row r="8" spans="1:17" x14ac:dyDescent="0.3">
      <c r="A8">
        <v>70</v>
      </c>
      <c r="B8">
        <v>160</v>
      </c>
      <c r="E8" s="17">
        <f t="shared" si="0"/>
        <v>5</v>
      </c>
      <c r="F8" s="17">
        <f t="shared" si="1"/>
        <v>-4.6666666666666572</v>
      </c>
      <c r="G8" s="17">
        <f t="shared" si="2"/>
        <v>-23.333333333333286</v>
      </c>
      <c r="L8">
        <f t="shared" si="3"/>
        <v>7</v>
      </c>
      <c r="M8">
        <f t="shared" si="4"/>
        <v>16</v>
      </c>
      <c r="O8" s="17">
        <f t="shared" si="5"/>
        <v>0.5</v>
      </c>
      <c r="P8" s="17">
        <f t="shared" si="6"/>
        <v>-0.46666666666666501</v>
      </c>
      <c r="Q8" s="2">
        <f t="shared" si="7"/>
        <v>-0.2333333333333325</v>
      </c>
    </row>
    <row r="9" spans="1:17" x14ac:dyDescent="0.3">
      <c r="A9">
        <v>48</v>
      </c>
      <c r="B9">
        <v>144</v>
      </c>
      <c r="E9" s="17">
        <f t="shared" si="0"/>
        <v>-17</v>
      </c>
      <c r="F9" s="17">
        <f t="shared" si="1"/>
        <v>-20.666666666666657</v>
      </c>
      <c r="G9" s="17">
        <f t="shared" si="2"/>
        <v>351.33333333333314</v>
      </c>
      <c r="L9">
        <f t="shared" si="3"/>
        <v>4.8</v>
      </c>
      <c r="M9">
        <f t="shared" si="4"/>
        <v>14.4</v>
      </c>
      <c r="O9" s="17">
        <f t="shared" si="5"/>
        <v>-1.7000000000000002</v>
      </c>
      <c r="P9" s="17">
        <f t="shared" si="6"/>
        <v>-2.0666666666666647</v>
      </c>
      <c r="Q9" s="2">
        <f t="shared" si="7"/>
        <v>3.5133333333333301</v>
      </c>
    </row>
    <row r="10" spans="1:17" x14ac:dyDescent="0.3">
      <c r="A10">
        <v>72</v>
      </c>
      <c r="B10">
        <v>165</v>
      </c>
      <c r="E10" s="17">
        <f t="shared" si="0"/>
        <v>7</v>
      </c>
      <c r="F10" s="17">
        <f t="shared" si="1"/>
        <v>0.33333333333334281</v>
      </c>
      <c r="G10" s="17">
        <f t="shared" si="2"/>
        <v>2.3333333333333997</v>
      </c>
      <c r="L10">
        <f t="shared" si="3"/>
        <v>7.2</v>
      </c>
      <c r="M10">
        <f t="shared" si="4"/>
        <v>16.5</v>
      </c>
      <c r="O10" s="17">
        <f t="shared" si="5"/>
        <v>0.70000000000000018</v>
      </c>
      <c r="P10" s="17">
        <f t="shared" si="6"/>
        <v>3.3333333333334991E-2</v>
      </c>
      <c r="Q10" s="2">
        <f t="shared" si="7"/>
        <v>2.33333333333345E-2</v>
      </c>
    </row>
    <row r="11" spans="1:17" x14ac:dyDescent="0.3">
      <c r="A11">
        <v>60</v>
      </c>
      <c r="B11">
        <v>161</v>
      </c>
      <c r="E11" s="17">
        <f t="shared" si="0"/>
        <v>-5</v>
      </c>
      <c r="F11" s="17">
        <f t="shared" si="1"/>
        <v>-3.6666666666666572</v>
      </c>
      <c r="G11" s="17">
        <f t="shared" si="2"/>
        <v>18.333333333333286</v>
      </c>
      <c r="L11">
        <f t="shared" si="3"/>
        <v>6</v>
      </c>
      <c r="M11">
        <f t="shared" si="4"/>
        <v>16.100000000000001</v>
      </c>
      <c r="O11" s="17">
        <f t="shared" si="5"/>
        <v>-0.5</v>
      </c>
      <c r="P11" s="17">
        <f t="shared" si="6"/>
        <v>-0.36666666666666359</v>
      </c>
      <c r="Q11" s="2">
        <f t="shared" si="7"/>
        <v>0.18333333333333179</v>
      </c>
    </row>
    <row r="12" spans="1:17" x14ac:dyDescent="0.3">
      <c r="A12">
        <v>79</v>
      </c>
      <c r="B12">
        <v>185</v>
      </c>
      <c r="E12" s="17">
        <f t="shared" si="0"/>
        <v>14</v>
      </c>
      <c r="F12" s="17">
        <f t="shared" si="1"/>
        <v>20.333333333333343</v>
      </c>
      <c r="G12" s="17">
        <f t="shared" si="2"/>
        <v>284.6666666666668</v>
      </c>
      <c r="L12">
        <f t="shared" si="3"/>
        <v>7.9</v>
      </c>
      <c r="M12">
        <f t="shared" si="4"/>
        <v>18.5</v>
      </c>
      <c r="O12" s="17">
        <f t="shared" si="5"/>
        <v>1.4000000000000004</v>
      </c>
      <c r="P12" s="17">
        <f t="shared" si="6"/>
        <v>2.033333333333335</v>
      </c>
      <c r="Q12" s="2">
        <f t="shared" si="7"/>
        <v>2.8466666666666698</v>
      </c>
    </row>
    <row r="13" spans="1:17" x14ac:dyDescent="0.3">
      <c r="A13">
        <v>61</v>
      </c>
      <c r="B13">
        <v>155</v>
      </c>
      <c r="E13" s="17">
        <f t="shared" si="0"/>
        <v>-4</v>
      </c>
      <c r="F13" s="17">
        <f t="shared" si="1"/>
        <v>-9.6666666666666572</v>
      </c>
      <c r="G13" s="17">
        <f t="shared" si="2"/>
        <v>38.666666666666629</v>
      </c>
      <c r="L13">
        <f t="shared" si="3"/>
        <v>6.1</v>
      </c>
      <c r="M13">
        <f t="shared" si="4"/>
        <v>15.5</v>
      </c>
      <c r="O13" s="17">
        <f t="shared" si="5"/>
        <v>-0.40000000000000036</v>
      </c>
      <c r="P13" s="17">
        <f t="shared" si="6"/>
        <v>-0.96666666666666501</v>
      </c>
      <c r="Q13" s="2">
        <f t="shared" si="7"/>
        <v>0.38666666666666633</v>
      </c>
    </row>
    <row r="14" spans="1:17" x14ac:dyDescent="0.3">
      <c r="A14">
        <v>65</v>
      </c>
      <c r="B14">
        <v>154</v>
      </c>
      <c r="E14" s="17">
        <f t="shared" si="0"/>
        <v>0</v>
      </c>
      <c r="F14" s="17">
        <f t="shared" si="1"/>
        <v>-10.666666666666657</v>
      </c>
      <c r="G14" s="17">
        <f t="shared" si="2"/>
        <v>0</v>
      </c>
      <c r="L14">
        <f t="shared" si="3"/>
        <v>6.5</v>
      </c>
      <c r="M14">
        <f t="shared" si="4"/>
        <v>15.4</v>
      </c>
      <c r="O14" s="17">
        <f t="shared" si="5"/>
        <v>0</v>
      </c>
      <c r="P14" s="17">
        <f t="shared" si="6"/>
        <v>-1.0666666666666647</v>
      </c>
      <c r="Q14" s="2">
        <f t="shared" si="7"/>
        <v>0</v>
      </c>
    </row>
    <row r="15" spans="1:17" x14ac:dyDescent="0.3">
      <c r="A15">
        <v>64</v>
      </c>
      <c r="B15">
        <v>171</v>
      </c>
      <c r="E15" s="17">
        <f t="shared" si="0"/>
        <v>-1</v>
      </c>
      <c r="F15" s="17">
        <f t="shared" si="1"/>
        <v>6.3333333333333428</v>
      </c>
      <c r="G15" s="17">
        <f t="shared" si="2"/>
        <v>-6.3333333333333428</v>
      </c>
      <c r="L15">
        <f t="shared" si="3"/>
        <v>6.4</v>
      </c>
      <c r="M15">
        <f t="shared" si="4"/>
        <v>17.100000000000001</v>
      </c>
      <c r="O15" s="17">
        <f t="shared" si="5"/>
        <v>-9.9999999999999645E-2</v>
      </c>
      <c r="P15" s="17">
        <f t="shared" si="6"/>
        <v>0.63333333333333641</v>
      </c>
      <c r="Q15" s="2">
        <f t="shared" si="7"/>
        <v>-6.3333333333333422E-2</v>
      </c>
    </row>
    <row r="16" spans="1:17" x14ac:dyDescent="0.3">
      <c r="A16">
        <v>70</v>
      </c>
      <c r="B16">
        <v>177</v>
      </c>
      <c r="E16" s="17">
        <f t="shared" si="0"/>
        <v>5</v>
      </c>
      <c r="F16" s="17">
        <f t="shared" si="1"/>
        <v>12.333333333333343</v>
      </c>
      <c r="G16" s="17">
        <f t="shared" si="2"/>
        <v>61.666666666666714</v>
      </c>
      <c r="L16">
        <f t="shared" si="3"/>
        <v>7</v>
      </c>
      <c r="M16">
        <f t="shared" si="4"/>
        <v>17.7</v>
      </c>
      <c r="O16" s="17">
        <f t="shared" si="5"/>
        <v>0.5</v>
      </c>
      <c r="P16" s="17">
        <f t="shared" si="6"/>
        <v>1.2333333333333343</v>
      </c>
      <c r="Q16" s="2">
        <f t="shared" si="7"/>
        <v>0.61666666666666714</v>
      </c>
    </row>
    <row r="17" spans="1:17" x14ac:dyDescent="0.3">
      <c r="G17" s="17">
        <f>SUM(G2:G16)</f>
        <v>1906</v>
      </c>
      <c r="Q17" s="2">
        <f>SUM(Q2:Q16)</f>
        <v>19.059999999999999</v>
      </c>
    </row>
    <row r="18" spans="1:17" x14ac:dyDescent="0.3">
      <c r="A18" s="12" t="s">
        <v>10</v>
      </c>
      <c r="F18" s="12" t="s">
        <v>10</v>
      </c>
      <c r="G18" s="18">
        <f>G17/15</f>
        <v>127.06666666666666</v>
      </c>
      <c r="P18" s="12" t="s">
        <v>10</v>
      </c>
      <c r="Q18" s="8">
        <f>Q17/10</f>
        <v>1.9059999999999999</v>
      </c>
    </row>
    <row r="19" spans="1:17" x14ac:dyDescent="0.3">
      <c r="A19" s="19">
        <f>_xlfn.COVARIANCE.P(A2:A16,B2:B16)</f>
        <v>127.06666666666666</v>
      </c>
    </row>
    <row r="21" spans="1:17" x14ac:dyDescent="0.3">
      <c r="A21" s="12" t="s">
        <v>13</v>
      </c>
      <c r="B21" s="12" t="s">
        <v>14</v>
      </c>
      <c r="L21" s="12" t="s">
        <v>13</v>
      </c>
      <c r="M21" s="12" t="s">
        <v>14</v>
      </c>
    </row>
    <row r="22" spans="1:17" x14ac:dyDescent="0.3">
      <c r="A22" s="19">
        <f>AVERAGE(A2:A16)</f>
        <v>65</v>
      </c>
      <c r="B22" s="19">
        <f>AVERAGE(B2:B16)</f>
        <v>164.66666666666666</v>
      </c>
      <c r="L22" s="18">
        <f>AVERAGE(L2:L16)</f>
        <v>6.5</v>
      </c>
      <c r="M22" s="18">
        <f>AVERAGE(M2:M16)</f>
        <v>16.466666666666665</v>
      </c>
    </row>
    <row r="23" spans="1:17" ht="25.8" x14ac:dyDescent="0.5">
      <c r="E23" s="59" t="s">
        <v>239</v>
      </c>
      <c r="F23" s="60"/>
      <c r="G23" s="60"/>
      <c r="H23" s="60"/>
      <c r="I23" s="61"/>
      <c r="J23" s="61"/>
      <c r="K23" s="62"/>
    </row>
    <row r="25" spans="1:17" ht="25.8" x14ac:dyDescent="0.5">
      <c r="B25" s="58" t="s">
        <v>10</v>
      </c>
      <c r="C25" s="58" t="s">
        <v>240</v>
      </c>
      <c r="D25" s="58"/>
      <c r="E25" s="52"/>
      <c r="F25" s="52"/>
      <c r="G25" s="112" t="s">
        <v>338</v>
      </c>
      <c r="H25" s="112"/>
      <c r="I25" s="112"/>
      <c r="J25" s="112"/>
    </row>
    <row r="26" spans="1:17" ht="25.8" x14ac:dyDescent="0.5">
      <c r="B26" s="58" t="s">
        <v>17</v>
      </c>
      <c r="C26" s="58" t="s">
        <v>241</v>
      </c>
      <c r="D26" s="58"/>
      <c r="E26" s="52"/>
      <c r="F26" s="52"/>
      <c r="G26" s="112" t="s">
        <v>339</v>
      </c>
      <c r="H26" s="112"/>
      <c r="I26" s="112"/>
      <c r="J26" s="112"/>
    </row>
    <row r="30" spans="1:17" ht="21" x14ac:dyDescent="0.4">
      <c r="F30" s="33" t="s">
        <v>243</v>
      </c>
      <c r="G30" s="33" t="s">
        <v>244</v>
      </c>
      <c r="H30" s="128" t="s">
        <v>245</v>
      </c>
      <c r="I30" s="128"/>
      <c r="J30" s="128"/>
      <c r="K30" s="128"/>
      <c r="L30" s="128"/>
      <c r="M30" s="128"/>
      <c r="N30" s="128"/>
      <c r="O30" s="128"/>
      <c r="P30" s="128"/>
    </row>
    <row r="31" spans="1:17" x14ac:dyDescent="0.3">
      <c r="E31" s="33" t="s">
        <v>10</v>
      </c>
      <c r="F31" s="33">
        <v>0.8</v>
      </c>
      <c r="G31" s="33">
        <v>0.3</v>
      </c>
    </row>
    <row r="32" spans="1:17" x14ac:dyDescent="0.3">
      <c r="E32" t="s">
        <v>246</v>
      </c>
      <c r="F32">
        <v>0.8</v>
      </c>
      <c r="G32">
        <v>0.3</v>
      </c>
      <c r="H32" t="s">
        <v>243</v>
      </c>
    </row>
  </sheetData>
  <mergeCells count="1">
    <mergeCell ref="H30:P30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V75"/>
  <sheetViews>
    <sheetView topLeftCell="B55" zoomScale="69" zoomScaleNormal="55" workbookViewId="0">
      <selection activeCell="AC68" sqref="AC68"/>
    </sheetView>
  </sheetViews>
  <sheetFormatPr defaultRowHeight="14.4" x14ac:dyDescent="0.3"/>
  <cols>
    <col min="1" max="1" width="11" bestFit="1" customWidth="1"/>
    <col min="5" max="5" width="16.109375" bestFit="1" customWidth="1"/>
    <col min="6" max="6" width="14.33203125" bestFit="1" customWidth="1"/>
    <col min="7" max="7" width="10" bestFit="1" customWidth="1"/>
    <col min="8" max="8" width="9.33203125" bestFit="1" customWidth="1"/>
    <col min="9" max="9" width="10" bestFit="1" customWidth="1"/>
    <col min="18" max="18" width="16.109375" bestFit="1" customWidth="1"/>
    <col min="26" max="26" width="29.109375" customWidth="1"/>
  </cols>
  <sheetData>
    <row r="1" spans="1:22" x14ac:dyDescent="0.3">
      <c r="A1" s="3" t="s">
        <v>8</v>
      </c>
      <c r="B1" s="3" t="s">
        <v>9</v>
      </c>
      <c r="E1" s="3" t="s">
        <v>18</v>
      </c>
      <c r="F1" s="3" t="s">
        <v>19</v>
      </c>
      <c r="G1" s="3" t="s">
        <v>20</v>
      </c>
      <c r="H1" s="3" t="s">
        <v>21</v>
      </c>
      <c r="I1" s="3" t="s">
        <v>22</v>
      </c>
      <c r="N1" s="3" t="s">
        <v>8</v>
      </c>
      <c r="O1" s="3" t="s">
        <v>9</v>
      </c>
      <c r="R1" s="3" t="s">
        <v>18</v>
      </c>
      <c r="S1" s="3" t="s">
        <v>19</v>
      </c>
      <c r="T1" s="3" t="s">
        <v>20</v>
      </c>
      <c r="U1" s="3" t="s">
        <v>21</v>
      </c>
      <c r="V1" s="3" t="s">
        <v>22</v>
      </c>
    </row>
    <row r="2" spans="1:22" x14ac:dyDescent="0.3">
      <c r="A2">
        <v>41</v>
      </c>
      <c r="B2">
        <v>149</v>
      </c>
      <c r="E2" s="14">
        <f>A2</f>
        <v>41</v>
      </c>
      <c r="F2" s="14">
        <f>B2</f>
        <v>149</v>
      </c>
      <c r="G2" s="14">
        <f>E2*F2</f>
        <v>6109</v>
      </c>
      <c r="H2" s="14">
        <f>E2^2</f>
        <v>1681</v>
      </c>
      <c r="I2" s="14">
        <f>F2^2</f>
        <v>22201</v>
      </c>
      <c r="N2">
        <f>A2/10</f>
        <v>4.0999999999999996</v>
      </c>
      <c r="O2">
        <f>B2/10</f>
        <v>14.9</v>
      </c>
      <c r="R2" s="14">
        <f>N2</f>
        <v>4.0999999999999996</v>
      </c>
      <c r="S2" s="14">
        <f>O2</f>
        <v>14.9</v>
      </c>
      <c r="T2" s="14">
        <f>R2*S2</f>
        <v>61.089999999999996</v>
      </c>
      <c r="U2" s="14">
        <f>R2^2</f>
        <v>16.809999999999999</v>
      </c>
      <c r="V2" s="14">
        <f>S2^2</f>
        <v>222.01000000000002</v>
      </c>
    </row>
    <row r="3" spans="1:22" x14ac:dyDescent="0.3">
      <c r="A3">
        <v>45</v>
      </c>
      <c r="B3">
        <v>154</v>
      </c>
      <c r="E3" s="14">
        <f t="shared" ref="E3:E16" si="0">A3</f>
        <v>45</v>
      </c>
      <c r="F3" s="14">
        <f t="shared" ref="F3:F16" si="1">B3</f>
        <v>154</v>
      </c>
      <c r="G3" s="14">
        <f t="shared" ref="G3:G16" si="2">E3*F3</f>
        <v>6930</v>
      </c>
      <c r="H3" s="14">
        <f t="shared" ref="H3:H16" si="3">E3^2</f>
        <v>2025</v>
      </c>
      <c r="I3" s="14">
        <f t="shared" ref="I3:I16" si="4">F3^2</f>
        <v>23716</v>
      </c>
      <c r="N3">
        <f t="shared" ref="N3:N16" si="5">A3/10</f>
        <v>4.5</v>
      </c>
      <c r="O3">
        <f t="shared" ref="O3:O16" si="6">B3/10</f>
        <v>15.4</v>
      </c>
      <c r="R3" s="14">
        <f t="shared" ref="R3:R16" si="7">N3</f>
        <v>4.5</v>
      </c>
      <c r="S3" s="14">
        <f t="shared" ref="S3:S16" si="8">O3</f>
        <v>15.4</v>
      </c>
      <c r="T3" s="14">
        <f t="shared" ref="T3:T16" si="9">R3*S3</f>
        <v>69.3</v>
      </c>
      <c r="U3" s="14">
        <f t="shared" ref="U3:U16" si="10">R3^2</f>
        <v>20.25</v>
      </c>
      <c r="V3" s="14">
        <f t="shared" ref="V3:V16" si="11">S3^2</f>
        <v>237.16000000000003</v>
      </c>
    </row>
    <row r="4" spans="1:22" x14ac:dyDescent="0.3">
      <c r="A4">
        <v>84</v>
      </c>
      <c r="B4">
        <v>175</v>
      </c>
      <c r="E4" s="14">
        <f t="shared" si="0"/>
        <v>84</v>
      </c>
      <c r="F4" s="14">
        <f t="shared" si="1"/>
        <v>175</v>
      </c>
      <c r="G4" s="14">
        <f t="shared" si="2"/>
        <v>14700</v>
      </c>
      <c r="H4" s="14">
        <f t="shared" si="3"/>
        <v>7056</v>
      </c>
      <c r="I4" s="14">
        <f t="shared" si="4"/>
        <v>30625</v>
      </c>
      <c r="N4">
        <f t="shared" si="5"/>
        <v>8.4</v>
      </c>
      <c r="O4">
        <f t="shared" si="6"/>
        <v>17.5</v>
      </c>
      <c r="R4" s="14">
        <f t="shared" si="7"/>
        <v>8.4</v>
      </c>
      <c r="S4" s="14">
        <f t="shared" si="8"/>
        <v>17.5</v>
      </c>
      <c r="T4" s="14">
        <f t="shared" si="9"/>
        <v>147</v>
      </c>
      <c r="U4" s="14">
        <f t="shared" si="10"/>
        <v>70.56</v>
      </c>
      <c r="V4" s="14">
        <f t="shared" si="11"/>
        <v>306.25</v>
      </c>
    </row>
    <row r="5" spans="1:22" x14ac:dyDescent="0.3">
      <c r="A5">
        <v>60</v>
      </c>
      <c r="B5">
        <v>161</v>
      </c>
      <c r="E5" s="14">
        <f t="shared" si="0"/>
        <v>60</v>
      </c>
      <c r="F5" s="14">
        <f t="shared" si="1"/>
        <v>161</v>
      </c>
      <c r="G5" s="14">
        <f t="shared" si="2"/>
        <v>9660</v>
      </c>
      <c r="H5" s="14">
        <f t="shared" si="3"/>
        <v>3600</v>
      </c>
      <c r="I5" s="14">
        <f t="shared" si="4"/>
        <v>25921</v>
      </c>
      <c r="N5">
        <f t="shared" si="5"/>
        <v>6</v>
      </c>
      <c r="O5">
        <f t="shared" si="6"/>
        <v>16.100000000000001</v>
      </c>
      <c r="R5" s="14">
        <f t="shared" si="7"/>
        <v>6</v>
      </c>
      <c r="S5" s="14">
        <f t="shared" si="8"/>
        <v>16.100000000000001</v>
      </c>
      <c r="T5" s="14">
        <f t="shared" si="9"/>
        <v>96.600000000000009</v>
      </c>
      <c r="U5" s="14">
        <f t="shared" si="10"/>
        <v>36</v>
      </c>
      <c r="V5" s="14">
        <f t="shared" si="11"/>
        <v>259.21000000000004</v>
      </c>
    </row>
    <row r="6" spans="1:22" x14ac:dyDescent="0.3">
      <c r="A6">
        <v>89</v>
      </c>
      <c r="B6">
        <v>179</v>
      </c>
      <c r="E6" s="14">
        <f t="shared" si="0"/>
        <v>89</v>
      </c>
      <c r="F6" s="14">
        <f t="shared" si="1"/>
        <v>179</v>
      </c>
      <c r="G6" s="14">
        <f t="shared" si="2"/>
        <v>15931</v>
      </c>
      <c r="H6" s="14">
        <f t="shared" si="3"/>
        <v>7921</v>
      </c>
      <c r="I6" s="14">
        <f t="shared" si="4"/>
        <v>32041</v>
      </c>
      <c r="N6">
        <f t="shared" si="5"/>
        <v>8.9</v>
      </c>
      <c r="O6">
        <f t="shared" si="6"/>
        <v>17.899999999999999</v>
      </c>
      <c r="R6" s="14">
        <f t="shared" si="7"/>
        <v>8.9</v>
      </c>
      <c r="S6" s="14">
        <f t="shared" si="8"/>
        <v>17.899999999999999</v>
      </c>
      <c r="T6" s="14">
        <f t="shared" si="9"/>
        <v>159.31</v>
      </c>
      <c r="U6" s="14">
        <f t="shared" si="10"/>
        <v>79.210000000000008</v>
      </c>
      <c r="V6" s="14">
        <f t="shared" si="11"/>
        <v>320.40999999999997</v>
      </c>
    </row>
    <row r="7" spans="1:22" x14ac:dyDescent="0.3">
      <c r="A7">
        <v>67</v>
      </c>
      <c r="B7">
        <v>180</v>
      </c>
      <c r="E7" s="14">
        <f t="shared" si="0"/>
        <v>67</v>
      </c>
      <c r="F7" s="14">
        <f t="shared" si="1"/>
        <v>180</v>
      </c>
      <c r="G7" s="14">
        <f t="shared" si="2"/>
        <v>12060</v>
      </c>
      <c r="H7" s="14">
        <f t="shared" si="3"/>
        <v>4489</v>
      </c>
      <c r="I7" s="14">
        <f t="shared" si="4"/>
        <v>32400</v>
      </c>
      <c r="N7">
        <f t="shared" si="5"/>
        <v>6.7</v>
      </c>
      <c r="O7">
        <f t="shared" si="6"/>
        <v>18</v>
      </c>
      <c r="R7" s="14">
        <f t="shared" si="7"/>
        <v>6.7</v>
      </c>
      <c r="S7" s="14">
        <f t="shared" si="8"/>
        <v>18</v>
      </c>
      <c r="T7" s="14">
        <f t="shared" si="9"/>
        <v>120.60000000000001</v>
      </c>
      <c r="U7" s="14">
        <f t="shared" si="10"/>
        <v>44.89</v>
      </c>
      <c r="V7" s="14">
        <f t="shared" si="11"/>
        <v>324</v>
      </c>
    </row>
    <row r="8" spans="1:22" x14ac:dyDescent="0.3">
      <c r="A8">
        <v>70</v>
      </c>
      <c r="B8">
        <v>160</v>
      </c>
      <c r="E8" s="14">
        <f t="shared" si="0"/>
        <v>70</v>
      </c>
      <c r="F8" s="14">
        <f t="shared" si="1"/>
        <v>160</v>
      </c>
      <c r="G8" s="14">
        <f t="shared" si="2"/>
        <v>11200</v>
      </c>
      <c r="H8" s="14">
        <f t="shared" si="3"/>
        <v>4900</v>
      </c>
      <c r="I8" s="14">
        <f t="shared" si="4"/>
        <v>25600</v>
      </c>
      <c r="N8">
        <f t="shared" si="5"/>
        <v>7</v>
      </c>
      <c r="O8">
        <f t="shared" si="6"/>
        <v>16</v>
      </c>
      <c r="R8" s="14">
        <f t="shared" si="7"/>
        <v>7</v>
      </c>
      <c r="S8" s="14">
        <f t="shared" si="8"/>
        <v>16</v>
      </c>
      <c r="T8" s="14">
        <f t="shared" si="9"/>
        <v>112</v>
      </c>
      <c r="U8" s="14">
        <f t="shared" si="10"/>
        <v>49</v>
      </c>
      <c r="V8" s="14">
        <f t="shared" si="11"/>
        <v>256</v>
      </c>
    </row>
    <row r="9" spans="1:22" x14ac:dyDescent="0.3">
      <c r="A9">
        <v>48</v>
      </c>
      <c r="B9">
        <v>144</v>
      </c>
      <c r="E9" s="14">
        <f t="shared" si="0"/>
        <v>48</v>
      </c>
      <c r="F9" s="14">
        <f t="shared" si="1"/>
        <v>144</v>
      </c>
      <c r="G9" s="14">
        <f t="shared" si="2"/>
        <v>6912</v>
      </c>
      <c r="H9" s="14">
        <f t="shared" si="3"/>
        <v>2304</v>
      </c>
      <c r="I9" s="14">
        <f t="shared" si="4"/>
        <v>20736</v>
      </c>
      <c r="N9">
        <f t="shared" si="5"/>
        <v>4.8</v>
      </c>
      <c r="O9">
        <f t="shared" si="6"/>
        <v>14.4</v>
      </c>
      <c r="R9" s="14">
        <f t="shared" si="7"/>
        <v>4.8</v>
      </c>
      <c r="S9" s="14">
        <f t="shared" si="8"/>
        <v>14.4</v>
      </c>
      <c r="T9" s="14">
        <f t="shared" si="9"/>
        <v>69.12</v>
      </c>
      <c r="U9" s="14">
        <f t="shared" si="10"/>
        <v>23.04</v>
      </c>
      <c r="V9" s="14">
        <f t="shared" si="11"/>
        <v>207.36</v>
      </c>
    </row>
    <row r="10" spans="1:22" x14ac:dyDescent="0.3">
      <c r="A10">
        <v>72</v>
      </c>
      <c r="B10">
        <v>165</v>
      </c>
      <c r="E10" s="14">
        <f t="shared" si="0"/>
        <v>72</v>
      </c>
      <c r="F10" s="14">
        <f t="shared" si="1"/>
        <v>165</v>
      </c>
      <c r="G10" s="14">
        <f t="shared" si="2"/>
        <v>11880</v>
      </c>
      <c r="H10" s="14">
        <f t="shared" si="3"/>
        <v>5184</v>
      </c>
      <c r="I10" s="14">
        <f t="shared" si="4"/>
        <v>27225</v>
      </c>
      <c r="N10">
        <f t="shared" si="5"/>
        <v>7.2</v>
      </c>
      <c r="O10">
        <f t="shared" si="6"/>
        <v>16.5</v>
      </c>
      <c r="R10" s="14">
        <f t="shared" si="7"/>
        <v>7.2</v>
      </c>
      <c r="S10" s="14">
        <f t="shared" si="8"/>
        <v>16.5</v>
      </c>
      <c r="T10" s="14">
        <f t="shared" si="9"/>
        <v>118.8</v>
      </c>
      <c r="U10" s="14">
        <f t="shared" si="10"/>
        <v>51.84</v>
      </c>
      <c r="V10" s="14">
        <f t="shared" si="11"/>
        <v>272.25</v>
      </c>
    </row>
    <row r="11" spans="1:22" x14ac:dyDescent="0.3">
      <c r="A11">
        <v>60</v>
      </c>
      <c r="B11">
        <v>161</v>
      </c>
      <c r="E11" s="14">
        <f t="shared" si="0"/>
        <v>60</v>
      </c>
      <c r="F11" s="14">
        <f t="shared" si="1"/>
        <v>161</v>
      </c>
      <c r="G11" s="14">
        <f t="shared" si="2"/>
        <v>9660</v>
      </c>
      <c r="H11" s="14">
        <f t="shared" si="3"/>
        <v>3600</v>
      </c>
      <c r="I11" s="14">
        <f t="shared" si="4"/>
        <v>25921</v>
      </c>
      <c r="N11">
        <f t="shared" si="5"/>
        <v>6</v>
      </c>
      <c r="O11">
        <f t="shared" si="6"/>
        <v>16.100000000000001</v>
      </c>
      <c r="R11" s="14">
        <f t="shared" si="7"/>
        <v>6</v>
      </c>
      <c r="S11" s="14">
        <f t="shared" si="8"/>
        <v>16.100000000000001</v>
      </c>
      <c r="T11" s="14">
        <f t="shared" si="9"/>
        <v>96.600000000000009</v>
      </c>
      <c r="U11" s="14">
        <f t="shared" si="10"/>
        <v>36</v>
      </c>
      <c r="V11" s="14">
        <f t="shared" si="11"/>
        <v>259.21000000000004</v>
      </c>
    </row>
    <row r="12" spans="1:22" x14ac:dyDescent="0.3">
      <c r="A12">
        <v>79</v>
      </c>
      <c r="B12">
        <v>185</v>
      </c>
      <c r="E12" s="14">
        <f t="shared" si="0"/>
        <v>79</v>
      </c>
      <c r="F12" s="14">
        <f t="shared" si="1"/>
        <v>185</v>
      </c>
      <c r="G12" s="14">
        <f t="shared" si="2"/>
        <v>14615</v>
      </c>
      <c r="H12" s="14">
        <f t="shared" si="3"/>
        <v>6241</v>
      </c>
      <c r="I12" s="14">
        <f t="shared" si="4"/>
        <v>34225</v>
      </c>
      <c r="N12">
        <f t="shared" si="5"/>
        <v>7.9</v>
      </c>
      <c r="O12">
        <f t="shared" si="6"/>
        <v>18.5</v>
      </c>
      <c r="R12" s="14">
        <f t="shared" si="7"/>
        <v>7.9</v>
      </c>
      <c r="S12" s="14">
        <f t="shared" si="8"/>
        <v>18.5</v>
      </c>
      <c r="T12" s="14">
        <f t="shared" si="9"/>
        <v>146.15</v>
      </c>
      <c r="U12" s="14">
        <f t="shared" si="10"/>
        <v>62.410000000000004</v>
      </c>
      <c r="V12" s="14">
        <f t="shared" si="11"/>
        <v>342.25</v>
      </c>
    </row>
    <row r="13" spans="1:22" x14ac:dyDescent="0.3">
      <c r="A13">
        <v>61</v>
      </c>
      <c r="B13">
        <v>155</v>
      </c>
      <c r="E13" s="14">
        <f t="shared" si="0"/>
        <v>61</v>
      </c>
      <c r="F13" s="14">
        <f t="shared" si="1"/>
        <v>155</v>
      </c>
      <c r="G13" s="14">
        <f t="shared" si="2"/>
        <v>9455</v>
      </c>
      <c r="H13" s="14">
        <f t="shared" si="3"/>
        <v>3721</v>
      </c>
      <c r="I13" s="14">
        <f t="shared" si="4"/>
        <v>24025</v>
      </c>
      <c r="N13">
        <f t="shared" si="5"/>
        <v>6.1</v>
      </c>
      <c r="O13">
        <f t="shared" si="6"/>
        <v>15.5</v>
      </c>
      <c r="R13" s="14">
        <f t="shared" si="7"/>
        <v>6.1</v>
      </c>
      <c r="S13" s="14">
        <f t="shared" si="8"/>
        <v>15.5</v>
      </c>
      <c r="T13" s="14">
        <f t="shared" si="9"/>
        <v>94.55</v>
      </c>
      <c r="U13" s="14">
        <f t="shared" si="10"/>
        <v>37.209999999999994</v>
      </c>
      <c r="V13" s="14">
        <f t="shared" si="11"/>
        <v>240.25</v>
      </c>
    </row>
    <row r="14" spans="1:22" x14ac:dyDescent="0.3">
      <c r="A14">
        <v>65</v>
      </c>
      <c r="B14">
        <v>154</v>
      </c>
      <c r="E14" s="14">
        <f t="shared" si="0"/>
        <v>65</v>
      </c>
      <c r="F14" s="14">
        <f t="shared" si="1"/>
        <v>154</v>
      </c>
      <c r="G14" s="14">
        <f t="shared" si="2"/>
        <v>10010</v>
      </c>
      <c r="H14" s="14">
        <f t="shared" si="3"/>
        <v>4225</v>
      </c>
      <c r="I14" s="14">
        <f t="shared" si="4"/>
        <v>23716</v>
      </c>
      <c r="N14">
        <f t="shared" si="5"/>
        <v>6.5</v>
      </c>
      <c r="O14">
        <f t="shared" si="6"/>
        <v>15.4</v>
      </c>
      <c r="R14" s="14">
        <f t="shared" si="7"/>
        <v>6.5</v>
      </c>
      <c r="S14" s="14">
        <f t="shared" si="8"/>
        <v>15.4</v>
      </c>
      <c r="T14" s="14">
        <f t="shared" si="9"/>
        <v>100.10000000000001</v>
      </c>
      <c r="U14" s="14">
        <f t="shared" si="10"/>
        <v>42.25</v>
      </c>
      <c r="V14" s="14">
        <f t="shared" si="11"/>
        <v>237.16000000000003</v>
      </c>
    </row>
    <row r="15" spans="1:22" x14ac:dyDescent="0.3">
      <c r="A15">
        <v>64</v>
      </c>
      <c r="B15">
        <v>171</v>
      </c>
      <c r="E15" s="14">
        <f t="shared" si="0"/>
        <v>64</v>
      </c>
      <c r="F15" s="14">
        <f t="shared" si="1"/>
        <v>171</v>
      </c>
      <c r="G15" s="14">
        <f t="shared" si="2"/>
        <v>10944</v>
      </c>
      <c r="H15" s="14">
        <f t="shared" si="3"/>
        <v>4096</v>
      </c>
      <c r="I15" s="14">
        <f t="shared" si="4"/>
        <v>29241</v>
      </c>
      <c r="N15">
        <f t="shared" si="5"/>
        <v>6.4</v>
      </c>
      <c r="O15">
        <f t="shared" si="6"/>
        <v>17.100000000000001</v>
      </c>
      <c r="R15" s="14">
        <f t="shared" si="7"/>
        <v>6.4</v>
      </c>
      <c r="S15" s="14">
        <f t="shared" si="8"/>
        <v>17.100000000000001</v>
      </c>
      <c r="T15" s="14">
        <f t="shared" si="9"/>
        <v>109.44000000000001</v>
      </c>
      <c r="U15" s="14">
        <f t="shared" si="10"/>
        <v>40.960000000000008</v>
      </c>
      <c r="V15" s="14">
        <f t="shared" si="11"/>
        <v>292.41000000000003</v>
      </c>
    </row>
    <row r="16" spans="1:22" x14ac:dyDescent="0.3">
      <c r="A16">
        <v>70</v>
      </c>
      <c r="B16">
        <v>177</v>
      </c>
      <c r="E16" s="14">
        <f t="shared" si="0"/>
        <v>70</v>
      </c>
      <c r="F16" s="14">
        <f t="shared" si="1"/>
        <v>177</v>
      </c>
      <c r="G16" s="14">
        <f t="shared" si="2"/>
        <v>12390</v>
      </c>
      <c r="H16" s="14">
        <f t="shared" si="3"/>
        <v>4900</v>
      </c>
      <c r="I16" s="14">
        <f t="shared" si="4"/>
        <v>31329</v>
      </c>
      <c r="N16">
        <f t="shared" si="5"/>
        <v>7</v>
      </c>
      <c r="O16">
        <f t="shared" si="6"/>
        <v>17.7</v>
      </c>
      <c r="R16" s="14">
        <f t="shared" si="7"/>
        <v>7</v>
      </c>
      <c r="S16" s="14">
        <f t="shared" si="8"/>
        <v>17.7</v>
      </c>
      <c r="T16" s="14">
        <f t="shared" si="9"/>
        <v>123.89999999999999</v>
      </c>
      <c r="U16" s="14">
        <f t="shared" si="10"/>
        <v>49</v>
      </c>
      <c r="V16" s="14">
        <f t="shared" si="11"/>
        <v>313.28999999999996</v>
      </c>
    </row>
    <row r="17" spans="1:32" x14ac:dyDescent="0.3">
      <c r="E17" s="21">
        <f>SUM(E2:E16)</f>
        <v>975</v>
      </c>
      <c r="F17" s="21">
        <f>SUM(F2:F16)</f>
        <v>2470</v>
      </c>
      <c r="G17" s="21">
        <f>SUM(G2:G16)</f>
        <v>162456</v>
      </c>
      <c r="H17" s="21">
        <f>SUM(H2:H16)</f>
        <v>65943</v>
      </c>
      <c r="I17" s="21">
        <f>SUM(I2:I16)</f>
        <v>408922</v>
      </c>
      <c r="R17" s="21">
        <f>SUM(R2:R16)</f>
        <v>97.5</v>
      </c>
      <c r="S17" s="21">
        <f>SUM(S2:S16)</f>
        <v>246.99999999999997</v>
      </c>
      <c r="T17" s="21">
        <f>SUM(T2:T16)</f>
        <v>1624.56</v>
      </c>
      <c r="U17" s="21">
        <f>SUM(U2:U16)</f>
        <v>659.43000000000006</v>
      </c>
      <c r="V17" s="21">
        <f>SUM(V2:V16)</f>
        <v>4089.22</v>
      </c>
    </row>
    <row r="19" spans="1:32" x14ac:dyDescent="0.3">
      <c r="A19" s="12" t="s">
        <v>17</v>
      </c>
      <c r="E19" t="s">
        <v>23</v>
      </c>
      <c r="F19" s="14">
        <f>15*G17</f>
        <v>2436840</v>
      </c>
      <c r="N19" s="12" t="s">
        <v>17</v>
      </c>
      <c r="R19" t="s">
        <v>23</v>
      </c>
      <c r="S19" s="14">
        <f>15*T17</f>
        <v>24368.399999999998</v>
      </c>
    </row>
    <row r="20" spans="1:32" x14ac:dyDescent="0.3">
      <c r="A20" s="20">
        <f>CORREL(A2:A16,B2:B16)</f>
        <v>0.80274045591123577</v>
      </c>
      <c r="E20" t="s">
        <v>24</v>
      </c>
      <c r="F20" s="14">
        <f>E17*F17</f>
        <v>2408250</v>
      </c>
      <c r="N20" s="20">
        <f>CORREL(N2:N16,O2:O16)</f>
        <v>0.80274045591123588</v>
      </c>
      <c r="R20" t="s">
        <v>24</v>
      </c>
      <c r="S20" s="14">
        <f>R17*S17</f>
        <v>24082.499999999996</v>
      </c>
    </row>
    <row r="21" spans="1:32" x14ac:dyDescent="0.3">
      <c r="E21" t="s">
        <v>25</v>
      </c>
      <c r="F21" s="15">
        <f>15*H17</f>
        <v>989145</v>
      </c>
      <c r="R21" t="s">
        <v>25</v>
      </c>
      <c r="S21" s="15">
        <f>15*U17</f>
        <v>9891.4500000000007</v>
      </c>
    </row>
    <row r="22" spans="1:32" x14ac:dyDescent="0.3">
      <c r="A22" s="12"/>
      <c r="B22" s="12"/>
      <c r="E22" t="s">
        <v>26</v>
      </c>
      <c r="F22" s="15">
        <f>E17^2</f>
        <v>950625</v>
      </c>
      <c r="N22" s="12"/>
      <c r="O22" s="12"/>
      <c r="R22" t="s">
        <v>26</v>
      </c>
      <c r="S22" s="15">
        <f>R17^2</f>
        <v>9506.25</v>
      </c>
    </row>
    <row r="23" spans="1:32" x14ac:dyDescent="0.3">
      <c r="A23" s="19"/>
      <c r="B23" s="19"/>
      <c r="E23" t="s">
        <v>27</v>
      </c>
      <c r="F23" s="15">
        <f>15*I17</f>
        <v>6133830</v>
      </c>
      <c r="N23" s="19"/>
      <c r="O23" s="19"/>
      <c r="R23" t="s">
        <v>27</v>
      </c>
      <c r="S23" s="15">
        <f>15*V17</f>
        <v>61338.299999999996</v>
      </c>
    </row>
    <row r="24" spans="1:32" x14ac:dyDescent="0.3">
      <c r="E24" t="s">
        <v>28</v>
      </c>
      <c r="F24" s="15">
        <f>F17^2</f>
        <v>6100900</v>
      </c>
      <c r="R24" t="s">
        <v>28</v>
      </c>
      <c r="S24" s="15">
        <f>S17^2</f>
        <v>61008.999999999985</v>
      </c>
    </row>
    <row r="26" spans="1:32" ht="15" thickBot="1" x14ac:dyDescent="0.35">
      <c r="E26" t="s">
        <v>29</v>
      </c>
      <c r="F26" s="15">
        <f>F19-(F20)</f>
        <v>28590</v>
      </c>
      <c r="R26" t="s">
        <v>29</v>
      </c>
      <c r="S26" s="15">
        <f>S19-(S20)</f>
        <v>285.90000000000146</v>
      </c>
    </row>
    <row r="27" spans="1:32" ht="26.4" thickBot="1" x14ac:dyDescent="0.55000000000000004">
      <c r="E27" t="s">
        <v>30</v>
      </c>
      <c r="F27" s="15">
        <f>SQRT((F21-F22)*(F23-F24))</f>
        <v>35615.496627170593</v>
      </c>
      <c r="R27" t="s">
        <v>30</v>
      </c>
      <c r="S27" s="15">
        <f>SQRT((S21-S22)*(S23-S24))</f>
        <v>356.15496627171177</v>
      </c>
      <c r="X27" s="105" t="s">
        <v>312</v>
      </c>
      <c r="Y27" s="106"/>
      <c r="Z27" s="107"/>
      <c r="AA27" s="103"/>
      <c r="AC27" s="101" t="s">
        <v>309</v>
      </c>
      <c r="AD27" s="102"/>
      <c r="AE27" s="102"/>
      <c r="AF27" s="103"/>
    </row>
    <row r="28" spans="1:32" ht="15" thickBot="1" x14ac:dyDescent="0.35">
      <c r="E28" s="12" t="s">
        <v>17</v>
      </c>
      <c r="F28" s="16">
        <f>F26/F27</f>
        <v>0.80274045591123577</v>
      </c>
      <c r="R28" s="12" t="s">
        <v>17</v>
      </c>
      <c r="S28" s="16">
        <f>S26/S27</f>
        <v>0.80274045591122667</v>
      </c>
    </row>
    <row r="29" spans="1:32" ht="25.8" x14ac:dyDescent="0.5">
      <c r="X29" s="95" t="s">
        <v>313</v>
      </c>
      <c r="Y29" s="96"/>
      <c r="Z29" s="96"/>
      <c r="AA29" s="97"/>
      <c r="AC29" s="95" t="s">
        <v>310</v>
      </c>
      <c r="AD29" s="96"/>
      <c r="AE29" s="96"/>
      <c r="AF29" s="97"/>
    </row>
    <row r="30" spans="1:32" ht="26.4" thickBot="1" x14ac:dyDescent="0.55000000000000004">
      <c r="X30" s="98" t="s">
        <v>314</v>
      </c>
      <c r="Y30" s="99"/>
      <c r="Z30" s="99"/>
      <c r="AA30" s="100"/>
      <c r="AC30" s="98" t="s">
        <v>311</v>
      </c>
      <c r="AD30" s="99"/>
      <c r="AE30" s="99"/>
      <c r="AF30" s="100"/>
    </row>
    <row r="34" spans="8:48" ht="15" thickBot="1" x14ac:dyDescent="0.35"/>
    <row r="35" spans="8:48" ht="34.200000000000003" thickBot="1" x14ac:dyDescent="0.7">
      <c r="H35" s="94" t="s">
        <v>308</v>
      </c>
      <c r="X35" s="109" t="s">
        <v>317</v>
      </c>
      <c r="Y35" s="110"/>
      <c r="Z35" s="110"/>
      <c r="AA35" s="110" t="s">
        <v>316</v>
      </c>
      <c r="AB35" s="110"/>
      <c r="AC35" s="110"/>
      <c r="AD35" s="110"/>
      <c r="AE35" s="110"/>
      <c r="AF35" s="110"/>
      <c r="AG35" s="110"/>
      <c r="AH35" s="110"/>
      <c r="AI35" s="110"/>
      <c r="AJ35" s="110"/>
      <c r="AK35" s="110"/>
      <c r="AL35" s="110"/>
      <c r="AM35" s="111"/>
      <c r="AN35" s="104"/>
      <c r="AO35" s="104"/>
      <c r="AP35" s="104"/>
      <c r="AQ35" s="104"/>
      <c r="AR35" s="104"/>
      <c r="AS35" s="104"/>
      <c r="AT35" s="104"/>
      <c r="AU35" s="104"/>
      <c r="AV35" s="103"/>
    </row>
    <row r="57" spans="8:23" ht="15" thickBot="1" x14ac:dyDescent="0.35"/>
    <row r="58" spans="8:23" ht="24" thickBot="1" x14ac:dyDescent="0.5">
      <c r="H58" s="101" t="s">
        <v>315</v>
      </c>
      <c r="I58" s="102"/>
      <c r="J58" s="102"/>
      <c r="K58" s="102"/>
      <c r="L58" s="102"/>
      <c r="M58" s="102"/>
      <c r="N58" s="102"/>
      <c r="O58" s="108"/>
      <c r="P58" s="104"/>
      <c r="Q58" s="104"/>
      <c r="R58" s="104"/>
      <c r="S58" s="103"/>
    </row>
    <row r="61" spans="8:23" ht="31.2" x14ac:dyDescent="0.6">
      <c r="H61" s="93" t="s">
        <v>306</v>
      </c>
      <c r="I61" s="93"/>
      <c r="J61" s="93"/>
      <c r="K61" s="93"/>
      <c r="L61" s="93"/>
      <c r="M61" s="93"/>
      <c r="N61" s="93"/>
      <c r="O61" s="93"/>
      <c r="P61" s="93"/>
      <c r="Q61" s="93"/>
      <c r="R61" s="93"/>
      <c r="S61" s="93"/>
      <c r="T61" s="93"/>
      <c r="U61" s="93"/>
      <c r="V61" s="93"/>
      <c r="W61" s="93"/>
    </row>
    <row r="62" spans="8:23" ht="33.6" x14ac:dyDescent="0.65">
      <c r="H62" s="92"/>
      <c r="I62" s="92"/>
      <c r="J62" s="92"/>
      <c r="K62" s="92"/>
      <c r="L62" s="92"/>
      <c r="M62" s="92"/>
      <c r="N62" s="92"/>
      <c r="O62" s="92"/>
      <c r="P62" s="92"/>
      <c r="Q62" s="92"/>
      <c r="R62" s="92"/>
      <c r="S62" s="92"/>
      <c r="T62" s="92"/>
    </row>
    <row r="63" spans="8:23" ht="33.6" x14ac:dyDescent="0.65">
      <c r="H63" s="92"/>
      <c r="I63" s="92"/>
      <c r="J63" s="92"/>
      <c r="K63" s="92"/>
      <c r="L63" s="92"/>
      <c r="M63" s="92"/>
      <c r="N63" s="92"/>
      <c r="O63" s="92"/>
      <c r="P63" s="92"/>
      <c r="Q63" s="92"/>
      <c r="R63" s="92"/>
      <c r="S63" s="92"/>
      <c r="T63" s="92"/>
    </row>
    <row r="64" spans="8:23" ht="33.6" x14ac:dyDescent="0.65">
      <c r="H64" s="92"/>
      <c r="I64" s="92"/>
      <c r="J64" s="92"/>
      <c r="K64" s="92"/>
      <c r="L64" s="92"/>
      <c r="M64" s="92"/>
      <c r="N64" s="92"/>
      <c r="O64" s="92"/>
      <c r="P64" s="92"/>
      <c r="Q64" s="92"/>
      <c r="R64" s="92"/>
      <c r="S64" s="92"/>
      <c r="T64" s="92"/>
    </row>
    <row r="72" spans="8:30" ht="31.2" x14ac:dyDescent="0.6">
      <c r="H72" s="93" t="s">
        <v>307</v>
      </c>
      <c r="I72" s="93"/>
      <c r="J72" s="93"/>
      <c r="K72" s="93"/>
      <c r="L72" s="93"/>
      <c r="M72" s="93"/>
      <c r="N72" s="93"/>
      <c r="O72" s="93"/>
      <c r="P72" s="93"/>
      <c r="Q72" s="93"/>
      <c r="R72" s="93"/>
      <c r="S72" s="93"/>
      <c r="T72" s="93"/>
      <c r="U72" s="93"/>
      <c r="V72" s="93"/>
      <c r="W72" s="93"/>
    </row>
    <row r="75" spans="8:30" ht="31.2" x14ac:dyDescent="0.6">
      <c r="Z75" s="93" t="s">
        <v>336</v>
      </c>
      <c r="AA75" s="93" t="s">
        <v>337</v>
      </c>
      <c r="AB75" s="93"/>
      <c r="AC75" s="93"/>
      <c r="AD75" s="93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N36"/>
  <sheetViews>
    <sheetView zoomScale="92" zoomScaleNormal="18" workbookViewId="0">
      <selection activeCell="R5" sqref="R5"/>
    </sheetView>
  </sheetViews>
  <sheetFormatPr defaultRowHeight="14.4" x14ac:dyDescent="0.3"/>
  <cols>
    <col min="1" max="1" width="11.88671875" bestFit="1" customWidth="1"/>
    <col min="2" max="3" width="15" bestFit="1" customWidth="1"/>
    <col min="4" max="4" width="14" bestFit="1" customWidth="1"/>
    <col min="5" max="5" width="16.88671875" bestFit="1" customWidth="1"/>
    <col min="6" max="6" width="14.6640625" bestFit="1" customWidth="1"/>
    <col min="8" max="8" width="38.109375" bestFit="1" customWidth="1"/>
    <col min="12" max="12" width="11.88671875" bestFit="1" customWidth="1"/>
    <col min="13" max="13" width="15" bestFit="1" customWidth="1"/>
    <col min="14" max="14" width="14" bestFit="1" customWidth="1"/>
    <col min="15" max="15" width="15.5546875" bestFit="1" customWidth="1"/>
    <col min="18" max="18" width="37.109375" bestFit="1" customWidth="1"/>
    <col min="20" max="20" width="11.88671875" bestFit="1" customWidth="1"/>
    <col min="21" max="21" width="15" bestFit="1" customWidth="1"/>
    <col min="22" max="22" width="11" bestFit="1" customWidth="1"/>
    <col min="23" max="23" width="35.44140625" bestFit="1" customWidth="1"/>
    <col min="26" max="26" width="24" bestFit="1" customWidth="1"/>
  </cols>
  <sheetData>
    <row r="1" spans="1:40" x14ac:dyDescent="0.3">
      <c r="A1" s="22" t="s">
        <v>31</v>
      </c>
      <c r="B1" s="22" t="s">
        <v>32</v>
      </c>
      <c r="C1" s="23" t="s">
        <v>33</v>
      </c>
      <c r="D1" s="23" t="s">
        <v>34</v>
      </c>
      <c r="E1" s="23" t="s">
        <v>35</v>
      </c>
      <c r="H1" t="s">
        <v>36</v>
      </c>
      <c r="L1" s="22" t="s">
        <v>31</v>
      </c>
      <c r="M1" s="22" t="s">
        <v>32</v>
      </c>
      <c r="N1" s="23" t="s">
        <v>34</v>
      </c>
      <c r="O1" s="23" t="s">
        <v>37</v>
      </c>
      <c r="R1" t="s">
        <v>38</v>
      </c>
      <c r="T1" s="22" t="s">
        <v>31</v>
      </c>
      <c r="U1" s="22" t="s">
        <v>32</v>
      </c>
      <c r="V1" s="23" t="s">
        <v>39</v>
      </c>
      <c r="W1" s="23" t="s">
        <v>190</v>
      </c>
    </row>
    <row r="2" spans="1:40" x14ac:dyDescent="0.3">
      <c r="A2">
        <v>95</v>
      </c>
      <c r="B2">
        <v>79</v>
      </c>
      <c r="C2">
        <f>A2-B2</f>
        <v>16</v>
      </c>
      <c r="D2">
        <f>ABS(C2)</f>
        <v>16</v>
      </c>
      <c r="E2">
        <f>D2^2</f>
        <v>256</v>
      </c>
      <c r="H2" t="s">
        <v>41</v>
      </c>
      <c r="L2">
        <v>95</v>
      </c>
      <c r="M2">
        <v>79</v>
      </c>
      <c r="N2">
        <f>ABS(L2-M2)</f>
        <v>16</v>
      </c>
      <c r="O2" s="24">
        <f>N2/L2</f>
        <v>0.16842105263157894</v>
      </c>
      <c r="T2">
        <v>95</v>
      </c>
      <c r="U2">
        <v>79</v>
      </c>
      <c r="V2">
        <f>(T2-$T$12)^2</f>
        <v>696.96000000000026</v>
      </c>
      <c r="W2">
        <f>(T2-U2)^2</f>
        <v>256</v>
      </c>
    </row>
    <row r="3" spans="1:40" x14ac:dyDescent="0.3">
      <c r="A3">
        <v>90</v>
      </c>
      <c r="B3">
        <v>88</v>
      </c>
      <c r="C3">
        <f t="shared" ref="C3:C11" si="0">A3-B3</f>
        <v>2</v>
      </c>
      <c r="D3">
        <f t="shared" ref="D3:D11" si="1">ABS(C3)</f>
        <v>2</v>
      </c>
      <c r="E3">
        <f t="shared" ref="E3:E11" si="2">D3^2</f>
        <v>4</v>
      </c>
      <c r="L3">
        <v>90</v>
      </c>
      <c r="M3">
        <v>88</v>
      </c>
      <c r="N3">
        <f t="shared" ref="N3:N11" si="3">ABS(L3-M3)</f>
        <v>2</v>
      </c>
      <c r="O3" s="24">
        <f t="shared" ref="O3:O11" si="4">N3/L3</f>
        <v>2.2222222222222223E-2</v>
      </c>
      <c r="T3">
        <v>90</v>
      </c>
      <c r="U3">
        <v>88</v>
      </c>
      <c r="V3">
        <f t="shared" ref="V3:V11" si="5">(T3-$T$12)^2</f>
        <v>457.96000000000026</v>
      </c>
      <c r="W3">
        <f t="shared" ref="W3:W11" si="6">(T3-U3)^2</f>
        <v>4</v>
      </c>
    </row>
    <row r="4" spans="1:40" x14ac:dyDescent="0.3">
      <c r="A4">
        <v>55</v>
      </c>
      <c r="B4">
        <v>63</v>
      </c>
      <c r="C4">
        <f t="shared" si="0"/>
        <v>-8</v>
      </c>
      <c r="D4">
        <f t="shared" si="1"/>
        <v>8</v>
      </c>
      <c r="E4">
        <f t="shared" si="2"/>
        <v>64</v>
      </c>
      <c r="L4">
        <v>55</v>
      </c>
      <c r="M4">
        <v>63</v>
      </c>
      <c r="N4">
        <f t="shared" si="3"/>
        <v>8</v>
      </c>
      <c r="O4" s="24">
        <f t="shared" si="4"/>
        <v>0.14545454545454545</v>
      </c>
      <c r="T4">
        <v>55</v>
      </c>
      <c r="U4">
        <v>63</v>
      </c>
      <c r="V4">
        <f t="shared" si="5"/>
        <v>184.95999999999984</v>
      </c>
      <c r="W4">
        <f t="shared" si="6"/>
        <v>64</v>
      </c>
      <c r="AM4" t="s">
        <v>343</v>
      </c>
      <c r="AN4" t="s">
        <v>344</v>
      </c>
    </row>
    <row r="5" spans="1:40" ht="25.8" x14ac:dyDescent="0.5">
      <c r="A5">
        <v>31</v>
      </c>
      <c r="B5">
        <v>29</v>
      </c>
      <c r="C5">
        <f t="shared" si="0"/>
        <v>2</v>
      </c>
      <c r="D5">
        <f t="shared" si="1"/>
        <v>2</v>
      </c>
      <c r="E5">
        <f t="shared" si="2"/>
        <v>4</v>
      </c>
      <c r="H5" s="57" t="s">
        <v>242</v>
      </c>
      <c r="L5">
        <v>31</v>
      </c>
      <c r="M5">
        <v>29</v>
      </c>
      <c r="N5">
        <f t="shared" si="3"/>
        <v>2</v>
      </c>
      <c r="O5" s="24">
        <f t="shared" si="4"/>
        <v>6.4516129032258063E-2</v>
      </c>
      <c r="T5">
        <v>31</v>
      </c>
      <c r="U5">
        <v>29</v>
      </c>
      <c r="V5">
        <f t="shared" si="5"/>
        <v>1413.7599999999995</v>
      </c>
      <c r="W5">
        <f t="shared" si="6"/>
        <v>4</v>
      </c>
      <c r="Y5" t="s">
        <v>39</v>
      </c>
      <c r="Z5" t="s">
        <v>191</v>
      </c>
      <c r="AA5" s="38" t="s">
        <v>195</v>
      </c>
      <c r="AB5" s="38"/>
      <c r="AC5" s="38"/>
      <c r="AD5" s="38"/>
      <c r="AE5" s="38"/>
      <c r="AF5" s="38"/>
    </row>
    <row r="6" spans="1:40" x14ac:dyDescent="0.3">
      <c r="A6">
        <v>40</v>
      </c>
      <c r="B6">
        <v>46</v>
      </c>
      <c r="C6">
        <f t="shared" si="0"/>
        <v>-6</v>
      </c>
      <c r="D6">
        <f t="shared" si="1"/>
        <v>6</v>
      </c>
      <c r="E6">
        <f t="shared" si="2"/>
        <v>36</v>
      </c>
      <c r="L6">
        <v>40</v>
      </c>
      <c r="M6">
        <v>46</v>
      </c>
      <c r="N6">
        <f t="shared" si="3"/>
        <v>6</v>
      </c>
      <c r="O6" s="24">
        <f t="shared" si="4"/>
        <v>0.15</v>
      </c>
      <c r="T6">
        <v>40</v>
      </c>
      <c r="U6">
        <v>46</v>
      </c>
      <c r="V6">
        <f t="shared" si="5"/>
        <v>817.9599999999997</v>
      </c>
      <c r="W6">
        <f t="shared" si="6"/>
        <v>36</v>
      </c>
      <c r="Y6" t="s">
        <v>40</v>
      </c>
      <c r="Z6" t="s">
        <v>192</v>
      </c>
    </row>
    <row r="7" spans="1:40" x14ac:dyDescent="0.3">
      <c r="A7">
        <v>61</v>
      </c>
      <c r="B7">
        <v>58</v>
      </c>
      <c r="C7">
        <f t="shared" si="0"/>
        <v>3</v>
      </c>
      <c r="D7">
        <f t="shared" si="1"/>
        <v>3</v>
      </c>
      <c r="E7">
        <f t="shared" si="2"/>
        <v>9</v>
      </c>
      <c r="L7">
        <v>61</v>
      </c>
      <c r="M7">
        <v>58</v>
      </c>
      <c r="N7">
        <f t="shared" si="3"/>
        <v>3</v>
      </c>
      <c r="O7" s="24">
        <f t="shared" si="4"/>
        <v>4.9180327868852458E-2</v>
      </c>
      <c r="T7">
        <v>61</v>
      </c>
      <c r="U7">
        <v>58</v>
      </c>
      <c r="V7">
        <f t="shared" si="5"/>
        <v>57.759999999999913</v>
      </c>
      <c r="W7">
        <f t="shared" si="6"/>
        <v>9</v>
      </c>
      <c r="Y7" t="s">
        <v>165</v>
      </c>
      <c r="Z7" t="s">
        <v>193</v>
      </c>
    </row>
    <row r="8" spans="1:40" x14ac:dyDescent="0.3">
      <c r="A8">
        <v>54</v>
      </c>
      <c r="B8">
        <v>59</v>
      </c>
      <c r="C8">
        <f t="shared" si="0"/>
        <v>-5</v>
      </c>
      <c r="D8">
        <f t="shared" si="1"/>
        <v>5</v>
      </c>
      <c r="E8">
        <f t="shared" si="2"/>
        <v>25</v>
      </c>
      <c r="L8">
        <v>54</v>
      </c>
      <c r="M8">
        <v>59</v>
      </c>
      <c r="N8">
        <f t="shared" si="3"/>
        <v>5</v>
      </c>
      <c r="O8" s="24">
        <f t="shared" si="4"/>
        <v>9.2592592592592587E-2</v>
      </c>
      <c r="T8">
        <v>54</v>
      </c>
      <c r="U8">
        <v>59</v>
      </c>
      <c r="V8">
        <f t="shared" si="5"/>
        <v>213.15999999999983</v>
      </c>
      <c r="W8">
        <f t="shared" si="6"/>
        <v>25</v>
      </c>
    </row>
    <row r="9" spans="1:40" x14ac:dyDescent="0.3">
      <c r="A9">
        <v>83</v>
      </c>
      <c r="B9">
        <v>84</v>
      </c>
      <c r="C9">
        <f t="shared" si="0"/>
        <v>-1</v>
      </c>
      <c r="D9">
        <f t="shared" si="1"/>
        <v>1</v>
      </c>
      <c r="E9">
        <f t="shared" si="2"/>
        <v>1</v>
      </c>
      <c r="L9">
        <v>83</v>
      </c>
      <c r="M9">
        <v>84</v>
      </c>
      <c r="N9">
        <f t="shared" si="3"/>
        <v>1</v>
      </c>
      <c r="O9" s="24">
        <f t="shared" si="4"/>
        <v>1.2048192771084338E-2</v>
      </c>
      <c r="T9">
        <v>83</v>
      </c>
      <c r="U9">
        <v>84</v>
      </c>
      <c r="V9">
        <f t="shared" si="5"/>
        <v>207.36000000000016</v>
      </c>
      <c r="W9">
        <f t="shared" si="6"/>
        <v>1</v>
      </c>
    </row>
    <row r="10" spans="1:40" x14ac:dyDescent="0.3">
      <c r="A10">
        <v>85</v>
      </c>
      <c r="B10">
        <v>86</v>
      </c>
      <c r="C10">
        <f t="shared" si="0"/>
        <v>-1</v>
      </c>
      <c r="D10">
        <f t="shared" si="1"/>
        <v>1</v>
      </c>
      <c r="E10">
        <f t="shared" si="2"/>
        <v>1</v>
      </c>
      <c r="L10">
        <v>85</v>
      </c>
      <c r="M10">
        <v>86</v>
      </c>
      <c r="N10">
        <f t="shared" si="3"/>
        <v>1</v>
      </c>
      <c r="O10" s="24">
        <f t="shared" si="4"/>
        <v>1.1764705882352941E-2</v>
      </c>
      <c r="T10">
        <v>85</v>
      </c>
      <c r="U10">
        <v>86</v>
      </c>
      <c r="V10">
        <f t="shared" si="5"/>
        <v>268.96000000000021</v>
      </c>
      <c r="W10">
        <f t="shared" si="6"/>
        <v>1</v>
      </c>
    </row>
    <row r="11" spans="1:40" x14ac:dyDescent="0.3">
      <c r="A11">
        <v>92</v>
      </c>
      <c r="B11">
        <v>94</v>
      </c>
      <c r="C11">
        <f t="shared" si="0"/>
        <v>-2</v>
      </c>
      <c r="D11">
        <f t="shared" si="1"/>
        <v>2</v>
      </c>
      <c r="E11">
        <f t="shared" si="2"/>
        <v>4</v>
      </c>
      <c r="L11">
        <v>92</v>
      </c>
      <c r="M11">
        <v>94</v>
      </c>
      <c r="N11">
        <f t="shared" si="3"/>
        <v>2</v>
      </c>
      <c r="O11" s="24">
        <f t="shared" si="4"/>
        <v>2.1739130434782608E-2</v>
      </c>
      <c r="T11">
        <v>92</v>
      </c>
      <c r="U11">
        <v>94</v>
      </c>
      <c r="V11">
        <f t="shared" si="5"/>
        <v>547.56000000000029</v>
      </c>
      <c r="W11">
        <f t="shared" si="6"/>
        <v>4</v>
      </c>
    </row>
    <row r="12" spans="1:40" x14ac:dyDescent="0.3">
      <c r="C12">
        <f>AVERAGE(C2:C11)</f>
        <v>0</v>
      </c>
      <c r="D12" s="25">
        <f>AVERAGE(D2:D11)</f>
        <v>4.5999999999999996</v>
      </c>
      <c r="E12" s="25">
        <f>AVERAGE(E2:E11)</f>
        <v>40.4</v>
      </c>
      <c r="F12" s="25">
        <f>SQRT(E12)</f>
        <v>6.3560994328282812</v>
      </c>
      <c r="H12" s="40"/>
      <c r="I12" s="41" t="s">
        <v>292</v>
      </c>
      <c r="J12" s="41"/>
      <c r="K12" s="41"/>
      <c r="L12" s="42"/>
      <c r="O12" s="26">
        <f>AVERAGE(O2:O11)</f>
        <v>7.3793889889026951E-2</v>
      </c>
      <c r="P12" t="s">
        <v>187</v>
      </c>
      <c r="S12" s="7" t="s">
        <v>2</v>
      </c>
      <c r="T12" s="7">
        <f>AVERAGE(T2:T11)</f>
        <v>68.599999999999994</v>
      </c>
      <c r="V12" s="7">
        <f>SUM(V2:V11)</f>
        <v>4866.3999999999996</v>
      </c>
      <c r="W12" s="7">
        <f>SUM(W2:W11)</f>
        <v>404</v>
      </c>
      <c r="Z12" t="s">
        <v>295</v>
      </c>
    </row>
    <row r="13" spans="1:40" x14ac:dyDescent="0.3">
      <c r="C13" s="25" t="s">
        <v>164</v>
      </c>
      <c r="D13" s="25" t="s">
        <v>42</v>
      </c>
      <c r="E13" s="25" t="s">
        <v>43</v>
      </c>
      <c r="F13" s="25" t="s">
        <v>44</v>
      </c>
      <c r="H13" s="45"/>
      <c r="I13" s="90" t="s">
        <v>293</v>
      </c>
      <c r="J13" s="47"/>
      <c r="K13" s="47"/>
      <c r="L13" s="48"/>
      <c r="O13" s="25" t="s">
        <v>45</v>
      </c>
      <c r="Z13" t="s">
        <v>296</v>
      </c>
    </row>
    <row r="14" spans="1:40" x14ac:dyDescent="0.3">
      <c r="F14" t="s">
        <v>173</v>
      </c>
      <c r="O14" s="24"/>
      <c r="V14" s="7" t="s">
        <v>46</v>
      </c>
      <c r="W14" s="27">
        <f>1-(W12/V12)</f>
        <v>0.91698175242479041</v>
      </c>
      <c r="Z14" t="s">
        <v>297</v>
      </c>
    </row>
    <row r="16" spans="1:40" x14ac:dyDescent="0.3">
      <c r="E16" t="s">
        <v>188</v>
      </c>
      <c r="Z16" t="s">
        <v>298</v>
      </c>
    </row>
    <row r="17" spans="2:23" x14ac:dyDescent="0.3">
      <c r="B17" t="s">
        <v>42</v>
      </c>
      <c r="C17" t="s">
        <v>166</v>
      </c>
      <c r="E17" s="91" t="s">
        <v>294</v>
      </c>
      <c r="F17" s="91"/>
      <c r="G17" s="91"/>
      <c r="H17" s="91"/>
      <c r="W17" t="s">
        <v>200</v>
      </c>
    </row>
    <row r="18" spans="2:23" x14ac:dyDescent="0.3">
      <c r="B18" t="s">
        <v>43</v>
      </c>
      <c r="C18" t="s">
        <v>167</v>
      </c>
      <c r="E18" t="s">
        <v>172</v>
      </c>
      <c r="U18" s="51" t="s">
        <v>165</v>
      </c>
      <c r="V18" s="51" t="s">
        <v>193</v>
      </c>
      <c r="W18" t="s">
        <v>201</v>
      </c>
    </row>
    <row r="19" spans="2:23" x14ac:dyDescent="0.3">
      <c r="B19" t="s">
        <v>44</v>
      </c>
      <c r="C19" t="s">
        <v>168</v>
      </c>
      <c r="E19" t="s">
        <v>181</v>
      </c>
      <c r="U19" s="52" t="s">
        <v>196</v>
      </c>
      <c r="V19" s="52" t="s">
        <v>197</v>
      </c>
      <c r="W19" t="s">
        <v>202</v>
      </c>
    </row>
    <row r="20" spans="2:23" x14ac:dyDescent="0.3">
      <c r="B20" t="s">
        <v>45</v>
      </c>
      <c r="C20" t="s">
        <v>169</v>
      </c>
      <c r="E20" s="129" t="s">
        <v>189</v>
      </c>
      <c r="F20" s="129"/>
      <c r="G20" s="129"/>
      <c r="H20" s="129"/>
      <c r="I20" s="129"/>
      <c r="U20" s="52" t="s">
        <v>198</v>
      </c>
      <c r="V20" s="52" t="s">
        <v>199</v>
      </c>
    </row>
    <row r="21" spans="2:23" x14ac:dyDescent="0.3">
      <c r="B21" t="s">
        <v>165</v>
      </c>
      <c r="C21" t="s">
        <v>170</v>
      </c>
      <c r="D21" s="38" t="s">
        <v>194</v>
      </c>
      <c r="E21" s="38"/>
    </row>
    <row r="22" spans="2:23" x14ac:dyDescent="0.3">
      <c r="B22" t="s">
        <v>62</v>
      </c>
      <c r="C22" t="s">
        <v>171</v>
      </c>
      <c r="V22" s="7"/>
    </row>
    <row r="26" spans="2:23" x14ac:dyDescent="0.3">
      <c r="E26" t="s">
        <v>174</v>
      </c>
      <c r="F26">
        <v>10</v>
      </c>
      <c r="G26" t="s">
        <v>176</v>
      </c>
    </row>
    <row r="27" spans="2:23" x14ac:dyDescent="0.3">
      <c r="E27" t="s">
        <v>175</v>
      </c>
      <c r="F27">
        <v>150</v>
      </c>
      <c r="G27" t="s">
        <v>177</v>
      </c>
    </row>
    <row r="30" spans="2:23" x14ac:dyDescent="0.3">
      <c r="E30" t="s">
        <v>186</v>
      </c>
    </row>
    <row r="31" spans="2:23" x14ac:dyDescent="0.3">
      <c r="E31" t="s">
        <v>178</v>
      </c>
      <c r="F31" t="s">
        <v>179</v>
      </c>
      <c r="G31" t="s">
        <v>44</v>
      </c>
    </row>
    <row r="32" spans="2:23" x14ac:dyDescent="0.3">
      <c r="E32" t="s">
        <v>180</v>
      </c>
      <c r="F32" t="s">
        <v>180</v>
      </c>
      <c r="G32">
        <v>90</v>
      </c>
      <c r="H32" t="s">
        <v>184</v>
      </c>
    </row>
    <row r="35" spans="5:8" x14ac:dyDescent="0.3">
      <c r="E35" t="s">
        <v>182</v>
      </c>
      <c r="G35" t="s">
        <v>44</v>
      </c>
    </row>
    <row r="36" spans="5:8" x14ac:dyDescent="0.3">
      <c r="E36" t="s">
        <v>183</v>
      </c>
      <c r="F36" t="s">
        <v>179</v>
      </c>
      <c r="G36">
        <v>30</v>
      </c>
      <c r="H36" t="s">
        <v>185</v>
      </c>
    </row>
  </sheetData>
  <mergeCells count="1">
    <mergeCell ref="E20:I20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C3:AD20"/>
  <sheetViews>
    <sheetView topLeftCell="B1" zoomScale="72" workbookViewId="0">
      <selection activeCell="W13" sqref="W13"/>
    </sheetView>
  </sheetViews>
  <sheetFormatPr defaultRowHeight="14.4" x14ac:dyDescent="0.3"/>
  <cols>
    <col min="3" max="3" width="10.88671875" bestFit="1" customWidth="1"/>
    <col min="16" max="16" width="11" bestFit="1" customWidth="1"/>
    <col min="23" max="23" width="10" customWidth="1"/>
  </cols>
  <sheetData>
    <row r="3" spans="3:30" x14ac:dyDescent="0.3">
      <c r="C3" s="130">
        <v>2020</v>
      </c>
      <c r="D3" s="130"/>
      <c r="G3" s="130" t="s">
        <v>59</v>
      </c>
      <c r="H3" s="130"/>
      <c r="K3" s="130" t="s">
        <v>60</v>
      </c>
      <c r="L3" s="130"/>
      <c r="O3" s="130" t="s">
        <v>61</v>
      </c>
      <c r="P3" s="130"/>
      <c r="S3" s="131" t="s">
        <v>203</v>
      </c>
      <c r="T3" s="131"/>
      <c r="U3" s="131"/>
      <c r="V3" s="131"/>
      <c r="W3" s="131"/>
      <c r="X3" s="131"/>
      <c r="Y3" s="131"/>
      <c r="Z3" s="131"/>
      <c r="AA3" s="131"/>
      <c r="AB3" s="131"/>
      <c r="AC3" s="131"/>
      <c r="AD3" s="131"/>
    </row>
    <row r="4" spans="3:30" x14ac:dyDescent="0.3">
      <c r="C4" t="s">
        <v>47</v>
      </c>
      <c r="D4">
        <v>100</v>
      </c>
      <c r="G4" t="s">
        <v>47</v>
      </c>
      <c r="H4">
        <v>110</v>
      </c>
      <c r="K4" t="s">
        <v>47</v>
      </c>
      <c r="L4">
        <v>100</v>
      </c>
      <c r="O4" t="s">
        <v>47</v>
      </c>
      <c r="P4">
        <v>112</v>
      </c>
    </row>
    <row r="5" spans="3:30" x14ac:dyDescent="0.3">
      <c r="C5" t="s">
        <v>48</v>
      </c>
      <c r="D5">
        <v>120</v>
      </c>
      <c r="G5" t="s">
        <v>48</v>
      </c>
      <c r="H5">
        <v>115</v>
      </c>
      <c r="K5" t="s">
        <v>48</v>
      </c>
      <c r="L5">
        <v>120</v>
      </c>
      <c r="O5" t="s">
        <v>48</v>
      </c>
      <c r="P5">
        <v>114</v>
      </c>
      <c r="T5" s="129" t="s">
        <v>204</v>
      </c>
      <c r="U5" s="129"/>
      <c r="V5" s="129"/>
      <c r="W5" s="129"/>
      <c r="X5" s="129"/>
      <c r="Y5" s="129"/>
    </row>
    <row r="6" spans="3:30" x14ac:dyDescent="0.3">
      <c r="C6" t="s">
        <v>49</v>
      </c>
      <c r="D6">
        <v>110</v>
      </c>
      <c r="G6" t="s">
        <v>49</v>
      </c>
      <c r="H6">
        <v>120</v>
      </c>
      <c r="K6" t="s">
        <v>49</v>
      </c>
      <c r="L6">
        <v>110</v>
      </c>
      <c r="O6" t="s">
        <v>49</v>
      </c>
      <c r="P6">
        <v>125</v>
      </c>
    </row>
    <row r="7" spans="3:30" x14ac:dyDescent="0.3">
      <c r="C7" t="s">
        <v>50</v>
      </c>
      <c r="D7">
        <v>130</v>
      </c>
      <c r="G7" t="s">
        <v>50</v>
      </c>
      <c r="H7">
        <v>125</v>
      </c>
      <c r="K7" t="s">
        <v>50</v>
      </c>
      <c r="L7">
        <v>130</v>
      </c>
      <c r="O7" t="s">
        <v>50</v>
      </c>
      <c r="P7">
        <v>130</v>
      </c>
      <c r="T7" s="129" t="s">
        <v>205</v>
      </c>
      <c r="U7" s="129"/>
      <c r="V7" s="129"/>
      <c r="W7" s="129"/>
      <c r="X7" s="129"/>
      <c r="Y7" s="129"/>
      <c r="Z7" s="129"/>
      <c r="AA7" s="129"/>
      <c r="AB7" s="129"/>
    </row>
    <row r="8" spans="3:30" x14ac:dyDescent="0.3">
      <c r="C8" t="s">
        <v>51</v>
      </c>
      <c r="D8">
        <v>140</v>
      </c>
      <c r="G8" t="s">
        <v>51</v>
      </c>
      <c r="H8">
        <v>130</v>
      </c>
      <c r="K8" t="s">
        <v>51</v>
      </c>
      <c r="L8">
        <v>140</v>
      </c>
      <c r="O8" t="s">
        <v>51</v>
      </c>
      <c r="P8">
        <v>130</v>
      </c>
    </row>
    <row r="9" spans="3:30" x14ac:dyDescent="0.3">
      <c r="C9" t="s">
        <v>52</v>
      </c>
      <c r="D9">
        <v>150</v>
      </c>
      <c r="G9" t="s">
        <v>52</v>
      </c>
      <c r="H9">
        <v>135</v>
      </c>
      <c r="K9" t="s">
        <v>52</v>
      </c>
      <c r="L9">
        <v>150</v>
      </c>
      <c r="O9" t="s">
        <v>52</v>
      </c>
      <c r="P9">
        <v>136</v>
      </c>
      <c r="T9" t="s">
        <v>206</v>
      </c>
      <c r="U9" t="s">
        <v>209</v>
      </c>
    </row>
    <row r="10" spans="3:30" x14ac:dyDescent="0.3">
      <c r="C10" t="s">
        <v>53</v>
      </c>
      <c r="D10">
        <v>160</v>
      </c>
      <c r="T10" t="s">
        <v>207</v>
      </c>
      <c r="U10" t="s">
        <v>210</v>
      </c>
    </row>
    <row r="11" spans="3:30" x14ac:dyDescent="0.3">
      <c r="C11" t="s">
        <v>54</v>
      </c>
      <c r="D11">
        <v>170</v>
      </c>
      <c r="T11" t="s">
        <v>208</v>
      </c>
      <c r="U11" t="s">
        <v>211</v>
      </c>
    </row>
    <row r="12" spans="3:30" x14ac:dyDescent="0.3">
      <c r="C12" t="s">
        <v>55</v>
      </c>
      <c r="D12">
        <v>180</v>
      </c>
    </row>
    <row r="13" spans="3:30" x14ac:dyDescent="0.3">
      <c r="C13" t="s">
        <v>56</v>
      </c>
      <c r="D13">
        <v>190</v>
      </c>
    </row>
    <row r="14" spans="3:30" x14ac:dyDescent="0.3">
      <c r="C14" t="s">
        <v>57</v>
      </c>
      <c r="D14">
        <v>200</v>
      </c>
      <c r="G14" t="s">
        <v>47</v>
      </c>
      <c r="H14">
        <f t="shared" ref="H14:H19" si="0">ABS(H4-P4)</f>
        <v>2</v>
      </c>
      <c r="K14" t="s">
        <v>47</v>
      </c>
      <c r="L14">
        <f t="shared" ref="L14:L19" si="1">ABS(L4-P4)</f>
        <v>12</v>
      </c>
    </row>
    <row r="15" spans="3:30" x14ac:dyDescent="0.3">
      <c r="C15" t="s">
        <v>58</v>
      </c>
      <c r="D15">
        <v>210</v>
      </c>
      <c r="G15" t="s">
        <v>48</v>
      </c>
      <c r="H15">
        <f t="shared" si="0"/>
        <v>1</v>
      </c>
      <c r="K15" t="s">
        <v>48</v>
      </c>
      <c r="L15">
        <f t="shared" si="1"/>
        <v>6</v>
      </c>
    </row>
    <row r="16" spans="3:30" x14ac:dyDescent="0.3">
      <c r="G16" t="s">
        <v>49</v>
      </c>
      <c r="H16">
        <f t="shared" si="0"/>
        <v>5</v>
      </c>
      <c r="K16" t="s">
        <v>49</v>
      </c>
      <c r="L16">
        <f t="shared" si="1"/>
        <v>15</v>
      </c>
    </row>
    <row r="17" spans="7:24" x14ac:dyDescent="0.3">
      <c r="G17" t="s">
        <v>50</v>
      </c>
      <c r="H17">
        <f t="shared" si="0"/>
        <v>5</v>
      </c>
      <c r="K17" t="s">
        <v>50</v>
      </c>
      <c r="L17">
        <f t="shared" si="1"/>
        <v>0</v>
      </c>
      <c r="V17" s="52" t="s">
        <v>212</v>
      </c>
      <c r="W17" s="52"/>
      <c r="X17" s="52"/>
    </row>
    <row r="18" spans="7:24" x14ac:dyDescent="0.3">
      <c r="G18" t="s">
        <v>51</v>
      </c>
      <c r="H18">
        <f t="shared" si="0"/>
        <v>0</v>
      </c>
      <c r="K18" t="s">
        <v>51</v>
      </c>
      <c r="L18">
        <f t="shared" si="1"/>
        <v>10</v>
      </c>
      <c r="V18" s="52" t="s">
        <v>213</v>
      </c>
      <c r="W18" s="52"/>
      <c r="X18" s="52"/>
    </row>
    <row r="19" spans="7:24" x14ac:dyDescent="0.3">
      <c r="G19" t="s">
        <v>52</v>
      </c>
      <c r="H19">
        <f t="shared" si="0"/>
        <v>1</v>
      </c>
      <c r="K19" t="s">
        <v>52</v>
      </c>
      <c r="L19">
        <f t="shared" si="1"/>
        <v>14</v>
      </c>
      <c r="V19" s="52" t="s">
        <v>214</v>
      </c>
      <c r="W19" s="52"/>
      <c r="X19" s="52"/>
    </row>
    <row r="20" spans="7:24" x14ac:dyDescent="0.3">
      <c r="H20" s="27">
        <f>AVERAGE(H14:H19)</f>
        <v>2.3333333333333335</v>
      </c>
      <c r="L20" s="7">
        <f>AVERAGE(L14:L19)</f>
        <v>9.5</v>
      </c>
      <c r="O20" s="7" t="s">
        <v>62</v>
      </c>
      <c r="P20" s="27">
        <f>H20/L20</f>
        <v>0.24561403508771931</v>
      </c>
      <c r="V20" s="52" t="s">
        <v>215</v>
      </c>
      <c r="W20" s="52"/>
      <c r="X20" s="52"/>
    </row>
  </sheetData>
  <mergeCells count="7">
    <mergeCell ref="T5:Y5"/>
    <mergeCell ref="T7:AB7"/>
    <mergeCell ref="C3:D3"/>
    <mergeCell ref="G3:H3"/>
    <mergeCell ref="K3:L3"/>
    <mergeCell ref="O3:P3"/>
    <mergeCell ref="S3:AD3"/>
  </mergeCell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zoomScale="82" workbookViewId="0">
      <selection activeCell="G23" sqref="G23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BJ36"/>
  <sheetViews>
    <sheetView topLeftCell="K43" zoomScale="88" zoomScaleNormal="85" workbookViewId="0">
      <selection activeCell="M62" sqref="M62"/>
    </sheetView>
  </sheetViews>
  <sheetFormatPr defaultRowHeight="14.4" x14ac:dyDescent="0.3"/>
  <cols>
    <col min="1" max="1" width="13.44140625" customWidth="1"/>
    <col min="2" max="2" width="10.33203125" customWidth="1"/>
    <col min="3" max="3" width="14.44140625" customWidth="1"/>
    <col min="4" max="4" width="30.33203125" bestFit="1" customWidth="1"/>
    <col min="5" max="5" width="17.44140625" customWidth="1"/>
    <col min="6" max="6" width="17.109375" customWidth="1"/>
    <col min="8" max="8" width="18.33203125" customWidth="1"/>
    <col min="9" max="9" width="44.5546875" bestFit="1" customWidth="1"/>
    <col min="10" max="10" width="20.88671875" customWidth="1"/>
    <col min="11" max="11" width="142.77734375" bestFit="1" customWidth="1"/>
    <col min="12" max="12" width="14.109375" bestFit="1" customWidth="1"/>
    <col min="13" max="13" width="24.44140625" bestFit="1" customWidth="1"/>
    <col min="14" max="14" width="37.21875" bestFit="1" customWidth="1"/>
    <col min="38" max="38" width="8.109375" customWidth="1"/>
    <col min="39" max="39" width="8.88671875" hidden="1" customWidth="1"/>
  </cols>
  <sheetData>
    <row r="1" spans="1:16" x14ac:dyDescent="0.3">
      <c r="C1" s="28" t="s">
        <v>63</v>
      </c>
      <c r="D1" s="22" t="s">
        <v>64</v>
      </c>
      <c r="E1" s="22" t="s">
        <v>65</v>
      </c>
      <c r="F1" s="22" t="s">
        <v>66</v>
      </c>
      <c r="H1" s="29" t="s">
        <v>67</v>
      </c>
      <c r="I1" s="29" t="s">
        <v>68</v>
      </c>
      <c r="J1" s="29" t="s">
        <v>69</v>
      </c>
    </row>
    <row r="2" spans="1:16" x14ac:dyDescent="0.3">
      <c r="A2" s="30" t="s">
        <v>70</v>
      </c>
      <c r="B2" s="32" t="s">
        <v>71</v>
      </c>
      <c r="C2">
        <v>0.1</v>
      </c>
      <c r="D2">
        <v>0.23</v>
      </c>
      <c r="E2">
        <v>0.4</v>
      </c>
      <c r="F2">
        <v>0.9</v>
      </c>
      <c r="H2" t="s">
        <v>80</v>
      </c>
      <c r="I2" t="s">
        <v>78</v>
      </c>
      <c r="J2" t="s">
        <v>78</v>
      </c>
    </row>
    <row r="3" spans="1:16" x14ac:dyDescent="0.3">
      <c r="A3" s="30" t="s">
        <v>72</v>
      </c>
      <c r="B3" s="32" t="s">
        <v>71</v>
      </c>
      <c r="C3">
        <v>0.9</v>
      </c>
      <c r="D3">
        <v>0.91</v>
      </c>
      <c r="E3">
        <v>0.99</v>
      </c>
      <c r="F3">
        <v>0.97</v>
      </c>
      <c r="H3" t="s">
        <v>227</v>
      </c>
      <c r="I3" t="s">
        <v>79</v>
      </c>
      <c r="J3" t="s">
        <v>79</v>
      </c>
    </row>
    <row r="4" spans="1:16" x14ac:dyDescent="0.3">
      <c r="A4" s="30" t="s">
        <v>73</v>
      </c>
      <c r="B4" s="32" t="s">
        <v>71</v>
      </c>
      <c r="C4">
        <v>0.2</v>
      </c>
      <c r="D4">
        <v>0.7</v>
      </c>
      <c r="E4">
        <v>0.4</v>
      </c>
      <c r="F4">
        <v>0.9</v>
      </c>
      <c r="H4" s="31" t="s">
        <v>80</v>
      </c>
      <c r="I4" t="s">
        <v>78</v>
      </c>
      <c r="J4" s="31" t="s">
        <v>78</v>
      </c>
    </row>
    <row r="5" spans="1:16" x14ac:dyDescent="0.3">
      <c r="A5" s="30" t="s">
        <v>74</v>
      </c>
      <c r="B5" s="32" t="s">
        <v>71</v>
      </c>
      <c r="C5">
        <v>0.95</v>
      </c>
      <c r="D5">
        <v>0.65</v>
      </c>
      <c r="E5">
        <v>0.1</v>
      </c>
      <c r="F5">
        <v>0.9</v>
      </c>
      <c r="H5" s="31" t="s">
        <v>81</v>
      </c>
      <c r="I5" t="s">
        <v>79</v>
      </c>
      <c r="J5" s="31" t="s">
        <v>78</v>
      </c>
    </row>
    <row r="6" spans="1:16" x14ac:dyDescent="0.3">
      <c r="A6" s="30" t="s">
        <v>75</v>
      </c>
      <c r="B6" s="32" t="s">
        <v>71</v>
      </c>
      <c r="C6">
        <v>0.3</v>
      </c>
      <c r="D6">
        <v>0.31</v>
      </c>
      <c r="E6">
        <v>0.34</v>
      </c>
      <c r="F6">
        <v>0.32</v>
      </c>
      <c r="H6" t="s">
        <v>80</v>
      </c>
      <c r="I6" t="s">
        <v>225</v>
      </c>
      <c r="J6" t="s">
        <v>79</v>
      </c>
    </row>
    <row r="7" spans="1:16" x14ac:dyDescent="0.3">
      <c r="H7" t="s">
        <v>224</v>
      </c>
    </row>
    <row r="8" spans="1:16" ht="28.8" x14ac:dyDescent="0.55000000000000004">
      <c r="D8" t="s">
        <v>238</v>
      </c>
      <c r="E8" s="52" t="s">
        <v>237</v>
      </c>
      <c r="F8" s="52" t="s">
        <v>229</v>
      </c>
      <c r="G8" s="52" t="b">
        <v>1</v>
      </c>
      <c r="K8" s="55" t="s">
        <v>232</v>
      </c>
      <c r="L8" s="55"/>
      <c r="M8" s="55"/>
      <c r="N8" s="55"/>
      <c r="O8" s="55"/>
      <c r="P8" s="55"/>
    </row>
    <row r="9" spans="1:16" ht="28.8" x14ac:dyDescent="0.55000000000000004">
      <c r="E9" s="52" t="s">
        <v>228</v>
      </c>
      <c r="F9" s="52" t="s">
        <v>230</v>
      </c>
      <c r="G9" s="52" t="s">
        <v>231</v>
      </c>
      <c r="I9" t="s">
        <v>236</v>
      </c>
      <c r="K9" s="55" t="s">
        <v>233</v>
      </c>
      <c r="L9" s="55"/>
      <c r="M9" s="55"/>
      <c r="N9" s="55"/>
      <c r="O9" s="55"/>
      <c r="P9" s="55"/>
    </row>
    <row r="10" spans="1:16" ht="28.8" x14ac:dyDescent="0.55000000000000004">
      <c r="E10" s="55" t="s">
        <v>234</v>
      </c>
      <c r="K10" s="56" t="s">
        <v>216</v>
      </c>
      <c r="L10" s="56" t="s">
        <v>217</v>
      </c>
      <c r="M10" s="56" t="s">
        <v>218</v>
      </c>
      <c r="N10" s="56" t="s">
        <v>219</v>
      </c>
      <c r="O10" s="55"/>
      <c r="P10" s="55"/>
    </row>
    <row r="12" spans="1:16" ht="33.6" x14ac:dyDescent="0.65">
      <c r="K12" s="54" t="s">
        <v>220</v>
      </c>
      <c r="L12" s="54"/>
      <c r="M12" s="54"/>
      <c r="N12" s="54"/>
      <c r="O12" s="54"/>
    </row>
    <row r="13" spans="1:16" ht="33.6" x14ac:dyDescent="0.65">
      <c r="K13" s="54" t="s">
        <v>221</v>
      </c>
      <c r="L13" s="54"/>
      <c r="M13" s="54"/>
      <c r="N13" s="54"/>
      <c r="O13" s="54"/>
    </row>
    <row r="15" spans="1:16" x14ac:dyDescent="0.3">
      <c r="K15" s="3" t="s">
        <v>222</v>
      </c>
    </row>
    <row r="22" spans="1:51" x14ac:dyDescent="0.3">
      <c r="A22" s="3" t="s">
        <v>76</v>
      </c>
    </row>
    <row r="23" spans="1:51" x14ac:dyDescent="0.3">
      <c r="A23" s="3" t="s">
        <v>77</v>
      </c>
    </row>
    <row r="26" spans="1:51" x14ac:dyDescent="0.3">
      <c r="A26" t="s">
        <v>235</v>
      </c>
    </row>
    <row r="30" spans="1:51" x14ac:dyDescent="0.3">
      <c r="Y30" t="e" vm="1">
        <v>#VALUE!</v>
      </c>
    </row>
    <row r="32" spans="1:51" ht="33.6" x14ac:dyDescent="0.65">
      <c r="AJ32" s="132" t="s">
        <v>223</v>
      </c>
      <c r="AK32" s="129"/>
      <c r="AL32" s="129"/>
      <c r="AM32" s="129"/>
      <c r="AN32" s="129"/>
      <c r="AO32" s="129"/>
      <c r="AP32" s="129"/>
      <c r="AQ32" s="129"/>
      <c r="AR32" s="129"/>
      <c r="AS32" s="129"/>
      <c r="AT32" s="129"/>
      <c r="AU32" s="129"/>
      <c r="AV32" s="129"/>
      <c r="AW32" s="129"/>
      <c r="AX32" s="129"/>
      <c r="AY32" s="129"/>
    </row>
    <row r="36" spans="62:62" ht="61.2" x14ac:dyDescent="1.1000000000000001">
      <c r="BJ36" s="53" t="s">
        <v>226</v>
      </c>
    </row>
  </sheetData>
  <mergeCells count="1">
    <mergeCell ref="AJ32:AY32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Var StdDev_1</vt:lpstr>
      <vt:lpstr>Sheet1</vt:lpstr>
      <vt:lpstr>Var StdDev_2</vt:lpstr>
      <vt:lpstr>Covariance</vt:lpstr>
      <vt:lpstr>Correlation,Types of data</vt:lpstr>
      <vt:lpstr>MAE, MSE, RMSE. MAPE</vt:lpstr>
      <vt:lpstr>MASE</vt:lpstr>
      <vt:lpstr>Adjusted R2</vt:lpstr>
      <vt:lpstr>Bias Variance Quiz</vt:lpstr>
      <vt:lpstr>Confusion Matrix</vt:lpstr>
      <vt:lpstr>Assumption of Regression</vt:lpstr>
      <vt:lpstr>RANGE</vt:lpstr>
      <vt:lpstr>Normal Distribution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Nitin Patial</dc:creator>
  <cp:lastModifiedBy>Nitin Patial</cp:lastModifiedBy>
  <dcterms:created xsi:type="dcterms:W3CDTF">2015-06-05T18:17:20Z</dcterms:created>
  <dcterms:modified xsi:type="dcterms:W3CDTF">2025-03-07T04:26:11Z</dcterms:modified>
</cp:coreProperties>
</file>